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tologija.mf\dfs\corp_users\skosi\02_KAMPUS ZALOŠKA\90_ZAPS\2024_NATEČAJ KZ in ocenjevanje\KZ_objava natečaja_202740130\C_natecajne-podloge (1)\C_natecajne podloge\"/>
    </mc:Choice>
  </mc:AlternateContent>
  <bookViews>
    <workbookView xWindow="2655" yWindow="1080" windowWidth="6945" windowHeight="2805" activeTab="2"/>
  </bookViews>
  <sheets>
    <sheet name="URBANIZEM +IVP" sheetId="1" r:id="rId1"/>
    <sheet name="POVRŠINE PO SKLOPIH Z1 Z2" sheetId="2" r:id="rId2"/>
    <sheet name="I. IMI - Imunologija" sheetId="12" r:id="rId3"/>
    <sheet name="II. DM III. KMRC IV. MŠS" sheetId="11" r:id="rId4"/>
    <sheet name="V. IZM" sheetId="8" r:id="rId5"/>
    <sheet name="VI. IP - Patologija" sheetId="9" r:id="rId6"/>
    <sheet name="LEGENDA BARVE" sheetId="1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9" i="12" l="1"/>
  <c r="D235" i="12"/>
  <c r="D264" i="12" l="1"/>
  <c r="F58" i="12" l="1"/>
  <c r="D11" i="11" l="1"/>
  <c r="F22" i="12" l="1"/>
  <c r="K42" i="1" l="1"/>
  <c r="I42" i="1"/>
  <c r="K28" i="1"/>
  <c r="I28" i="1"/>
  <c r="K41" i="1"/>
  <c r="M27" i="1"/>
  <c r="I41" i="1"/>
  <c r="K9" i="9" l="1"/>
  <c r="F276" i="12" l="1"/>
  <c r="D276" i="12"/>
  <c r="D291" i="11" l="1"/>
  <c r="D283" i="11"/>
  <c r="D290" i="11"/>
  <c r="D231" i="9" l="1"/>
  <c r="F223" i="9"/>
  <c r="D223" i="9"/>
  <c r="F266" i="9"/>
  <c r="F262" i="9"/>
  <c r="F246" i="9"/>
  <c r="F239" i="9"/>
  <c r="F231" i="9"/>
  <c r="F226" i="9"/>
  <c r="F200" i="9"/>
  <c r="D204" i="9"/>
  <c r="D200" i="9" s="1"/>
  <c r="D197" i="9"/>
  <c r="F119" i="9" l="1"/>
  <c r="D119" i="9"/>
  <c r="D112" i="9" l="1"/>
  <c r="I25" i="12" l="1"/>
  <c r="I24" i="12"/>
  <c r="I23" i="12"/>
  <c r="I26" i="12" s="1"/>
  <c r="D134" i="12" l="1"/>
  <c r="F403" i="12" l="1"/>
  <c r="F388" i="12"/>
  <c r="F371" i="12"/>
  <c r="F365" i="12"/>
  <c r="F345" i="12"/>
  <c r="F384" i="12"/>
  <c r="F376" i="12"/>
  <c r="F127" i="12"/>
  <c r="F120" i="12"/>
  <c r="D120" i="12"/>
  <c r="F326" i="12"/>
  <c r="F320" i="12" s="1"/>
  <c r="F134" i="12"/>
  <c r="D197" i="12" l="1"/>
  <c r="F197" i="12"/>
  <c r="D83" i="12" l="1"/>
  <c r="F61" i="12" l="1"/>
  <c r="D61" i="12"/>
  <c r="F83" i="12"/>
  <c r="F60" i="12" l="1"/>
  <c r="F271" i="12"/>
  <c r="F230" i="12"/>
  <c r="D230" i="12"/>
  <c r="D114" i="12"/>
  <c r="D127" i="12"/>
  <c r="F251" i="12"/>
  <c r="D251" i="12"/>
  <c r="F114" i="12"/>
  <c r="F299" i="12"/>
  <c r="D299" i="12"/>
  <c r="D60" i="12" l="1"/>
  <c r="F270" i="12"/>
  <c r="F314" i="12"/>
  <c r="R45" i="2"/>
  <c r="O45" i="2"/>
  <c r="F466" i="12" l="1"/>
  <c r="F467" i="12"/>
  <c r="D424" i="12" l="1"/>
  <c r="F355" i="12" l="1"/>
  <c r="D355" i="12"/>
  <c r="F30" i="12"/>
  <c r="D30" i="12"/>
  <c r="D326" i="12"/>
  <c r="D320" i="12" s="1"/>
  <c r="D22" i="12" l="1"/>
  <c r="F13" i="12"/>
  <c r="D13" i="12"/>
  <c r="F150" i="12" l="1"/>
  <c r="D150" i="12"/>
  <c r="D103" i="12" l="1"/>
  <c r="D28" i="1" l="1"/>
  <c r="D27" i="1"/>
  <c r="D24" i="1"/>
  <c r="D25" i="1" s="1"/>
  <c r="I14" i="1" s="1"/>
  <c r="D23" i="1"/>
  <c r="K15" i="1"/>
  <c r="E63" i="2"/>
  <c r="F402" i="11"/>
  <c r="H72" i="2" s="1"/>
  <c r="F403" i="11"/>
  <c r="H73" i="2" s="1"/>
  <c r="F382" i="11"/>
  <c r="E66" i="2" s="1"/>
  <c r="F366" i="11"/>
  <c r="D64" i="2" s="1"/>
  <c r="F368" i="11"/>
  <c r="D66" i="2" s="1"/>
  <c r="F354" i="11"/>
  <c r="C66" i="2" s="1"/>
  <c r="C63" i="2"/>
  <c r="F430" i="12"/>
  <c r="B55" i="2"/>
  <c r="B56" i="2"/>
  <c r="M14" i="1" l="1"/>
  <c r="I15" i="1"/>
  <c r="H71" i="2"/>
  <c r="F396" i="11"/>
  <c r="D430" i="12" l="1"/>
  <c r="D386" i="12"/>
  <c r="D385" i="12"/>
  <c r="F264" i="12" l="1"/>
  <c r="F263" i="12" s="1"/>
  <c r="D263" i="12"/>
  <c r="F258" i="12" l="1"/>
  <c r="D258" i="12"/>
  <c r="F204" i="12" l="1"/>
  <c r="D204" i="12"/>
  <c r="F181" i="12"/>
  <c r="D181" i="12"/>
  <c r="F177" i="12"/>
  <c r="D177" i="12"/>
  <c r="F155" i="12"/>
  <c r="D155" i="12"/>
  <c r="F158" i="12"/>
  <c r="D158" i="12"/>
  <c r="F161" i="12"/>
  <c r="D161" i="12"/>
  <c r="F168" i="12"/>
  <c r="D168" i="12"/>
  <c r="D154" i="12" l="1"/>
  <c r="F154" i="12"/>
  <c r="D220" i="12" l="1"/>
  <c r="D306" i="12" l="1"/>
  <c r="F220" i="12" l="1"/>
  <c r="F217" i="12" s="1"/>
  <c r="D217" i="12"/>
  <c r="D271" i="12"/>
  <c r="D284" i="12"/>
  <c r="F284" i="12"/>
  <c r="D290" i="12"/>
  <c r="F290" i="12"/>
  <c r="F306" i="12"/>
  <c r="D141" i="12"/>
  <c r="F147" i="12"/>
  <c r="D147" i="12"/>
  <c r="F141" i="12"/>
  <c r="F110" i="12"/>
  <c r="D110" i="12"/>
  <c r="F95" i="12"/>
  <c r="D95" i="12"/>
  <c r="F99" i="12"/>
  <c r="D99" i="12"/>
  <c r="F103" i="12"/>
  <c r="F243" i="12"/>
  <c r="F241" i="12" s="1"/>
  <c r="D243" i="12"/>
  <c r="D241" i="12" s="1"/>
  <c r="F236" i="12"/>
  <c r="F461" i="12" s="1"/>
  <c r="B50" i="2" s="1"/>
  <c r="D236" i="12"/>
  <c r="F48" i="12"/>
  <c r="D48" i="12"/>
  <c r="D12" i="12"/>
  <c r="D462" i="12" s="1"/>
  <c r="F459" i="12" l="1"/>
  <c r="F235" i="12"/>
  <c r="B9" i="2"/>
  <c r="B12" i="2"/>
  <c r="D11" i="12"/>
  <c r="D94" i="12"/>
  <c r="F216" i="12"/>
  <c r="F305" i="12"/>
  <c r="D216" i="12"/>
  <c r="F94" i="12"/>
  <c r="D466" i="12"/>
  <c r="B16" i="2"/>
  <c r="F460" i="12" l="1"/>
  <c r="B49" i="2" s="1"/>
  <c r="D314" i="12"/>
  <c r="F304" i="12"/>
  <c r="D312" i="12"/>
  <c r="D305" i="12" s="1"/>
  <c r="D460" i="12" s="1"/>
  <c r="D402" i="12"/>
  <c r="D403" i="12"/>
  <c r="D461" i="12" l="1"/>
  <c r="B11" i="2" s="1"/>
  <c r="B10" i="2"/>
  <c r="D304" i="12"/>
  <c r="F12" i="12"/>
  <c r="F462" i="12" s="1"/>
  <c r="F463" i="12" s="1"/>
  <c r="H460" i="12" l="1"/>
  <c r="D463" i="12"/>
  <c r="F269" i="11"/>
  <c r="F397" i="11" s="1"/>
  <c r="F276" i="11"/>
  <c r="F274" i="11"/>
  <c r="F254" i="11"/>
  <c r="F385" i="11" s="1"/>
  <c r="E70" i="2" s="1"/>
  <c r="F210" i="11"/>
  <c r="F367" i="11" s="1"/>
  <c r="D65" i="2" s="1"/>
  <c r="F188" i="11"/>
  <c r="F176" i="11"/>
  <c r="F169" i="11"/>
  <c r="D160" i="11"/>
  <c r="F137" i="11"/>
  <c r="F117" i="11"/>
  <c r="F108" i="11"/>
  <c r="F105" i="11"/>
  <c r="F99" i="11"/>
  <c r="F94" i="11"/>
  <c r="F89" i="11"/>
  <c r="F86" i="11"/>
  <c r="F83" i="11"/>
  <c r="F80" i="11"/>
  <c r="F76" i="11"/>
  <c r="F72" i="11"/>
  <c r="F68" i="11"/>
  <c r="F62" i="11"/>
  <c r="F56" i="11"/>
  <c r="F50" i="11"/>
  <c r="F44" i="11"/>
  <c r="F38" i="11"/>
  <c r="F12" i="11"/>
  <c r="F25" i="11"/>
  <c r="F31" i="11" l="1"/>
  <c r="F31" i="9"/>
  <c r="F331" i="9"/>
  <c r="G55" i="2" s="1"/>
  <c r="F332" i="9"/>
  <c r="G56" i="2" s="1"/>
  <c r="F282" i="9"/>
  <c r="F363" i="12" l="1"/>
  <c r="F348" i="12"/>
  <c r="F341" i="12"/>
  <c r="D341" i="12"/>
  <c r="D426" i="12"/>
  <c r="B17" i="2" s="1"/>
  <c r="D363" i="12"/>
  <c r="D348" i="12"/>
  <c r="D345" i="12"/>
  <c r="D269" i="11"/>
  <c r="F337" i="12" l="1"/>
  <c r="D337" i="12"/>
  <c r="D467" i="12" l="1"/>
  <c r="D400" i="12"/>
  <c r="F400" i="12"/>
  <c r="F397" i="12"/>
  <c r="D397" i="12"/>
  <c r="F393" i="12"/>
  <c r="D393" i="12"/>
  <c r="D388" i="12"/>
  <c r="D384" i="12"/>
  <c r="F374" i="12"/>
  <c r="F336" i="12" s="1"/>
  <c r="D374" i="12"/>
  <c r="D371" i="12"/>
  <c r="D365" i="12"/>
  <c r="F11" i="12"/>
  <c r="D376" i="12" l="1"/>
  <c r="D336" i="12" s="1"/>
  <c r="D465" i="12" s="1"/>
  <c r="H459" i="12" l="1"/>
  <c r="H461" i="12"/>
  <c r="F465" i="12"/>
  <c r="F464" i="12" s="1"/>
  <c r="F319" i="12"/>
  <c r="D464" i="12"/>
  <c r="B15" i="2"/>
  <c r="B51" i="2"/>
  <c r="D319" i="12"/>
  <c r="H55" i="2"/>
  <c r="H56" i="2"/>
  <c r="E25" i="2"/>
  <c r="C25" i="2"/>
  <c r="D403" i="11"/>
  <c r="H35" i="2" s="1"/>
  <c r="D397" i="11"/>
  <c r="D382" i="11"/>
  <c r="E28" i="2" s="1"/>
  <c r="D368" i="11"/>
  <c r="D28" i="2" s="1"/>
  <c r="D367" i="11"/>
  <c r="D27" i="2" s="1"/>
  <c r="D366" i="11"/>
  <c r="D26" i="2" s="1"/>
  <c r="F312" i="11"/>
  <c r="F314" i="11"/>
  <c r="D303" i="11"/>
  <c r="D312" i="11" s="1"/>
  <c r="D280" i="11"/>
  <c r="D288" i="11"/>
  <c r="F251" i="11"/>
  <c r="D254" i="11"/>
  <c r="D251" i="11" s="1"/>
  <c r="F241" i="11"/>
  <c r="F380" i="11" s="1"/>
  <c r="F247" i="11"/>
  <c r="F381" i="11" s="1"/>
  <c r="E65" i="2" s="1"/>
  <c r="D247" i="11"/>
  <c r="D381" i="11" s="1"/>
  <c r="E27" i="2" s="1"/>
  <c r="F231" i="11"/>
  <c r="D231" i="11"/>
  <c r="D176" i="11"/>
  <c r="D244" i="11"/>
  <c r="D241" i="11" s="1"/>
  <c r="D380" i="11" s="1"/>
  <c r="E26" i="2" s="1"/>
  <c r="F224" i="11"/>
  <c r="D224" i="11"/>
  <c r="F194" i="11"/>
  <c r="D194" i="11"/>
  <c r="F204" i="11"/>
  <c r="F201" i="11"/>
  <c r="F197" i="11"/>
  <c r="F221" i="11"/>
  <c r="D221" i="11"/>
  <c r="D210" i="11"/>
  <c r="D197" i="11"/>
  <c r="D201" i="11"/>
  <c r="D204" i="11"/>
  <c r="D188" i="11"/>
  <c r="F160" i="11"/>
  <c r="F155" i="11"/>
  <c r="D12" i="11"/>
  <c r="D155" i="11"/>
  <c r="F116" i="11"/>
  <c r="F353" i="11" s="1"/>
  <c r="D117" i="11"/>
  <c r="D137" i="11"/>
  <c r="D108" i="11"/>
  <c r="D105" i="11"/>
  <c r="D99" i="11"/>
  <c r="D94" i="11"/>
  <c r="D89" i="11"/>
  <c r="D86" i="11"/>
  <c r="D83" i="11"/>
  <c r="D80" i="11"/>
  <c r="D76" i="11"/>
  <c r="D72" i="11"/>
  <c r="D68" i="11"/>
  <c r="D62" i="11"/>
  <c r="D56" i="11"/>
  <c r="D50" i="11"/>
  <c r="D44" i="11"/>
  <c r="D38" i="11"/>
  <c r="D174" i="11"/>
  <c r="D173" i="11"/>
  <c r="D172" i="11"/>
  <c r="D169" i="11" s="1"/>
  <c r="D25" i="11"/>
  <c r="D314" i="11"/>
  <c r="F291" i="11"/>
  <c r="F288" i="11"/>
  <c r="F285" i="11"/>
  <c r="D285" i="11"/>
  <c r="F280" i="11"/>
  <c r="D274" i="11"/>
  <c r="D276" i="11"/>
  <c r="D165" i="11"/>
  <c r="D354" i="11" s="1"/>
  <c r="V27" i="12" l="1"/>
  <c r="D371" i="11"/>
  <c r="D32" i="2" s="1"/>
  <c r="D396" i="11"/>
  <c r="C28" i="2"/>
  <c r="D385" i="11"/>
  <c r="E32" i="2" s="1"/>
  <c r="D402" i="11"/>
  <c r="H34" i="2" s="1"/>
  <c r="F395" i="11"/>
  <c r="C65" i="2"/>
  <c r="F371" i="11"/>
  <c r="D70" i="2" s="1"/>
  <c r="E64" i="2"/>
  <c r="F383" i="11"/>
  <c r="F386" i="11" s="1"/>
  <c r="B54" i="2"/>
  <c r="H29" i="2"/>
  <c r="D383" i="11"/>
  <c r="D386" i="11" s="1"/>
  <c r="F264" i="11"/>
  <c r="D264" i="11"/>
  <c r="F239" i="11"/>
  <c r="D217" i="11"/>
  <c r="D239" i="11"/>
  <c r="F217" i="11"/>
  <c r="D187" i="11"/>
  <c r="D365" i="11" s="1"/>
  <c r="D369" i="11" s="1"/>
  <c r="D372" i="11" s="1"/>
  <c r="F11" i="11"/>
  <c r="F187" i="11"/>
  <c r="F365" i="11" s="1"/>
  <c r="F147" i="11"/>
  <c r="F146" i="11" s="1"/>
  <c r="F357" i="11" s="1"/>
  <c r="D147" i="11"/>
  <c r="D146" i="11" s="1"/>
  <c r="D357" i="11" s="1"/>
  <c r="D31" i="11"/>
  <c r="D9" i="11" s="1"/>
  <c r="D116" i="11"/>
  <c r="D353" i="11" s="1"/>
  <c r="D296" i="9"/>
  <c r="D282" i="9"/>
  <c r="D180" i="9"/>
  <c r="F262" i="11" l="1"/>
  <c r="F311" i="11" s="1"/>
  <c r="F401" i="11"/>
  <c r="F369" i="11"/>
  <c r="F372" i="11" s="1"/>
  <c r="F393" i="11"/>
  <c r="D63" i="2"/>
  <c r="D25" i="2"/>
  <c r="D393" i="11"/>
  <c r="C27" i="2"/>
  <c r="D395" i="11"/>
  <c r="C70" i="2"/>
  <c r="H70" i="2" s="1"/>
  <c r="F400" i="11"/>
  <c r="F352" i="11"/>
  <c r="F9" i="11"/>
  <c r="D400" i="11"/>
  <c r="C32" i="2"/>
  <c r="D262" i="11"/>
  <c r="D311" i="11" s="1"/>
  <c r="D401" i="11"/>
  <c r="D352" i="11"/>
  <c r="D331" i="9"/>
  <c r="G16" i="2" s="1"/>
  <c r="H16" i="2" s="1"/>
  <c r="D185" i="11"/>
  <c r="F185" i="11"/>
  <c r="D298" i="9"/>
  <c r="F300" i="11" l="1"/>
  <c r="F310" i="11" s="1"/>
  <c r="F394" i="11"/>
  <c r="F398" i="11" s="1"/>
  <c r="F405" i="11" s="1"/>
  <c r="F406" i="11" s="1"/>
  <c r="F355" i="11"/>
  <c r="F358" i="11" s="1"/>
  <c r="C64" i="2"/>
  <c r="D355" i="11"/>
  <c r="D358" i="11" s="1"/>
  <c r="C26" i="2"/>
  <c r="D394" i="11"/>
  <c r="D398" i="11" s="1"/>
  <c r="D405" i="11" s="1"/>
  <c r="D406" i="11" s="1"/>
  <c r="D300" i="11"/>
  <c r="H33" i="2"/>
  <c r="F315" i="11"/>
  <c r="F317" i="11"/>
  <c r="D332" i="9"/>
  <c r="G17" i="2" s="1"/>
  <c r="H17" i="2" s="1"/>
  <c r="D266" i="9"/>
  <c r="D262" i="9"/>
  <c r="D310" i="11" l="1"/>
  <c r="D317" i="11" s="1"/>
  <c r="I6" i="11"/>
  <c r="D315" i="11"/>
  <c r="D209" i="9"/>
  <c r="I3" i="11" l="1"/>
  <c r="I5" i="11"/>
  <c r="D281" i="9"/>
  <c r="D226" i="9"/>
  <c r="D246" i="9"/>
  <c r="F209" i="9"/>
  <c r="I4" i="11" l="1"/>
  <c r="I1" i="11" s="1"/>
  <c r="I2" i="11"/>
  <c r="D52" i="9"/>
  <c r="D31" i="9" l="1"/>
  <c r="D16" i="9"/>
  <c r="F54" i="9" l="1"/>
  <c r="F51" i="9" s="1"/>
  <c r="D12" i="9"/>
  <c r="D54" i="9"/>
  <c r="D51" i="9" s="1"/>
  <c r="F191" i="9" l="1"/>
  <c r="F325" i="9" s="1"/>
  <c r="G49" i="2" s="1"/>
  <c r="F279" i="9"/>
  <c r="F276" i="9"/>
  <c r="F271" i="9"/>
  <c r="F254" i="9"/>
  <c r="F251" i="9"/>
  <c r="F222" i="9" s="1"/>
  <c r="D276" i="9"/>
  <c r="D271" i="9"/>
  <c r="D251" i="9"/>
  <c r="F330" i="9" l="1"/>
  <c r="D255" i="9"/>
  <c r="D254" i="9" s="1"/>
  <c r="D279" i="9"/>
  <c r="D191" i="9"/>
  <c r="F39" i="9"/>
  <c r="D64" i="9"/>
  <c r="F112" i="9"/>
  <c r="F83" i="9"/>
  <c r="F79" i="9"/>
  <c r="F76" i="9"/>
  <c r="F73" i="9"/>
  <c r="D83" i="9"/>
  <c r="D79" i="9"/>
  <c r="D76" i="9"/>
  <c r="D73" i="9"/>
  <c r="D39" i="9"/>
  <c r="F60" i="9"/>
  <c r="F64" i="9"/>
  <c r="D60" i="9"/>
  <c r="F329" i="9" l="1"/>
  <c r="G54" i="2"/>
  <c r="H54" i="2" s="1"/>
  <c r="F69" i="9"/>
  <c r="D69" i="9"/>
  <c r="D325" i="9"/>
  <c r="G10" i="2" s="1"/>
  <c r="H10" i="2" s="1"/>
  <c r="D239" i="9"/>
  <c r="D222" i="9" s="1"/>
  <c r="F59" i="9"/>
  <c r="D59" i="9"/>
  <c r="D11" i="9" s="1"/>
  <c r="D330" i="9" l="1"/>
  <c r="D324" i="9"/>
  <c r="F218" i="9"/>
  <c r="F215" i="9" s="1"/>
  <c r="D218" i="9"/>
  <c r="D215" i="9" s="1"/>
  <c r="F16" i="9"/>
  <c r="F12" i="9"/>
  <c r="F180" i="9"/>
  <c r="F173" i="9"/>
  <c r="F128" i="9"/>
  <c r="D173" i="9"/>
  <c r="D128" i="9"/>
  <c r="F324" i="9" l="1"/>
  <c r="G48" i="2" s="1"/>
  <c r="F199" i="9"/>
  <c r="F327" i="9"/>
  <c r="G51" i="2" s="1"/>
  <c r="D199" i="9"/>
  <c r="D329" i="9"/>
  <c r="G15" i="2"/>
  <c r="H15" i="2" s="1"/>
  <c r="F127" i="9"/>
  <c r="F326" i="9" s="1"/>
  <c r="D327" i="9"/>
  <c r="G12" i="2" s="1"/>
  <c r="H12" i="2" s="1"/>
  <c r="G9" i="2"/>
  <c r="F11" i="9"/>
  <c r="D127" i="9"/>
  <c r="F9" i="9" l="1"/>
  <c r="F328" i="9"/>
  <c r="G50" i="2"/>
  <c r="F335" i="9"/>
  <c r="F334" i="9"/>
  <c r="D326" i="9"/>
  <c r="D9" i="9"/>
  <c r="E68" i="2"/>
  <c r="D68" i="2"/>
  <c r="C68" i="2"/>
  <c r="H66" i="2"/>
  <c r="H65" i="2"/>
  <c r="H51" i="2"/>
  <c r="H49" i="2"/>
  <c r="H32" i="2"/>
  <c r="E30" i="2"/>
  <c r="D30" i="2"/>
  <c r="C30" i="2"/>
  <c r="H28" i="2"/>
  <c r="H27" i="2"/>
  <c r="H26" i="2"/>
  <c r="K33" i="1"/>
  <c r="K43" i="1" s="1"/>
  <c r="I33" i="1"/>
  <c r="I43" i="1" s="1"/>
  <c r="M32" i="1"/>
  <c r="M31" i="1"/>
  <c r="D31" i="1"/>
  <c r="M15" i="1" s="1"/>
  <c r="M30" i="1"/>
  <c r="D29" i="1"/>
  <c r="M26" i="1"/>
  <c r="M42" i="1" s="1"/>
  <c r="M25" i="1"/>
  <c r="M24" i="1"/>
  <c r="M23" i="1"/>
  <c r="M22" i="1"/>
  <c r="M13" i="1"/>
  <c r="M11" i="1"/>
  <c r="M10" i="1"/>
  <c r="M41" i="1" l="1"/>
  <c r="M28" i="1"/>
  <c r="I35" i="1"/>
  <c r="M33" i="1"/>
  <c r="M43" i="1" s="1"/>
  <c r="I4" i="9"/>
  <c r="I1" i="9" s="1"/>
  <c r="I5" i="9"/>
  <c r="C36" i="2"/>
  <c r="D36" i="2"/>
  <c r="E36" i="2"/>
  <c r="G11" i="2"/>
  <c r="D328" i="9"/>
  <c r="G52" i="2"/>
  <c r="K35" i="1"/>
  <c r="M35" i="1" s="1"/>
  <c r="H64" i="2"/>
  <c r="H63" i="2"/>
  <c r="H25" i="2"/>
  <c r="H30" i="2" s="1"/>
  <c r="H36" i="2" s="1"/>
  <c r="H37" i="2" s="1"/>
  <c r="G57" i="2" l="1"/>
  <c r="G58" i="2" s="1"/>
  <c r="I6" i="9"/>
  <c r="I3" i="9" s="1"/>
  <c r="I2" i="9"/>
  <c r="D334" i="9"/>
  <c r="D335" i="9"/>
  <c r="G13" i="2"/>
  <c r="G18" i="2" s="1"/>
  <c r="G19" i="2" s="1"/>
  <c r="H68" i="2"/>
  <c r="H74" i="2" s="1"/>
  <c r="H75" i="2" l="1"/>
  <c r="K8" i="1" s="1"/>
  <c r="K7" i="1"/>
  <c r="D283" i="12"/>
  <c r="H11" i="2" l="1"/>
  <c r="F283" i="12" l="1"/>
  <c r="F9" i="12" s="1"/>
  <c r="B48" i="2" s="1"/>
  <c r="H48" i="2" s="1"/>
  <c r="F469" i="12" l="1"/>
  <c r="F470" i="12" s="1"/>
  <c r="B52" i="2"/>
  <c r="H50" i="2"/>
  <c r="H52" i="2" l="1"/>
  <c r="H57" i="2" s="1"/>
  <c r="B57" i="2"/>
  <c r="B58" i="2" s="1"/>
  <c r="I7" i="1" l="1"/>
  <c r="M7" i="1" s="1"/>
  <c r="H77" i="2"/>
  <c r="H58" i="2"/>
  <c r="H78" i="2" l="1"/>
  <c r="H79" i="2" s="1"/>
  <c r="I8" i="1"/>
  <c r="M8" i="1" s="1"/>
  <c r="D270" i="12" l="1"/>
  <c r="D58" i="12" l="1"/>
  <c r="D9" i="12" s="1"/>
  <c r="I6" i="12" s="1"/>
  <c r="I3" i="12" l="1"/>
  <c r="I5" i="12"/>
  <c r="V28" i="12"/>
  <c r="I4" i="12" l="1"/>
  <c r="I1" i="12" s="1"/>
  <c r="I2" i="12"/>
  <c r="V29" i="12" s="1"/>
  <c r="D469" i="12"/>
  <c r="D470" i="12" s="1"/>
  <c r="G463" i="12"/>
  <c r="G464" i="12" s="1"/>
  <c r="G461" i="12"/>
  <c r="H9" i="2"/>
  <c r="H13" i="2" s="1"/>
  <c r="H18" i="2" s="1"/>
  <c r="B13" i="2"/>
  <c r="H39" i="2" l="1"/>
  <c r="H19" i="2"/>
  <c r="H40" i="2" s="1"/>
  <c r="H41" i="2" s="1"/>
  <c r="B18" i="2"/>
  <c r="B19" i="2" s="1"/>
  <c r="O40" i="2" l="1"/>
  <c r="O39" i="2"/>
  <c r="O46" i="2" l="1"/>
  <c r="R46" i="2" s="1"/>
  <c r="R47" i="2" s="1"/>
  <c r="R40" i="2"/>
  <c r="S40" i="2" s="1"/>
  <c r="T40" i="2" s="1"/>
  <c r="R39" i="2"/>
  <c r="O41" i="2"/>
  <c r="R41" i="2" l="1"/>
  <c r="S41" i="2" s="1"/>
  <c r="S39" i="2"/>
  <c r="T39" i="2" s="1"/>
  <c r="T41" i="2" s="1"/>
</calcChain>
</file>

<file path=xl/comments1.xml><?xml version="1.0" encoding="utf-8"?>
<comments xmlns="http://schemas.openxmlformats.org/spreadsheetml/2006/main">
  <authors>
    <author>Simona KOSI</author>
  </authors>
  <commentList>
    <comment ref="E63" authorId="0" shapeId="0">
      <text>
        <r>
          <rPr>
            <b/>
            <sz val="9"/>
            <color indexed="81"/>
            <rFont val="Tahoma"/>
            <charset val="1"/>
          </rPr>
          <t>Simona KOSI: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9" authorId="0" shapeId="0">
      <text>
        <r>
          <rPr>
            <b/>
            <sz val="9"/>
            <color indexed="81"/>
            <rFont val="Tahoma"/>
            <charset val="1"/>
          </rPr>
          <t>Simona KOSI:</t>
        </r>
        <r>
          <rPr>
            <sz val="9"/>
            <color indexed="81"/>
            <rFont val="Tahoma"/>
            <charset val="1"/>
          </rPr>
          <t xml:space="preserve">
če je del aparata je zaven na aparat, če je 5 barov ; CO2 jeklenke - omara  LOKALNO, V OMARI ZA SHRANJEVANJE JEKLENK </t>
        </r>
      </text>
    </comment>
  </commentList>
</comments>
</file>

<file path=xl/sharedStrings.xml><?xml version="1.0" encoding="utf-8"?>
<sst xmlns="http://schemas.openxmlformats.org/spreadsheetml/2006/main" count="2433" uniqueCount="1858">
  <si>
    <t>UNIVERZA V LJUBLJANI</t>
  </si>
  <si>
    <t>MEDICINSKA FAKULTETA, Vrazov trg 2</t>
  </si>
  <si>
    <t>KAMPUS ZALOŠKA - Izgradnja kompleksa KZ</t>
  </si>
  <si>
    <t>URBANISTIČNI KAZALNIKI - FAKTOR IZRABE</t>
  </si>
  <si>
    <t>A</t>
  </si>
  <si>
    <t>FAKTOR IZRABE - površine v m2 / etapa</t>
  </si>
  <si>
    <t>SKLOP Z1</t>
  </si>
  <si>
    <t>SKLOP Z2</t>
  </si>
  <si>
    <t>NTP, brez garaže</t>
  </si>
  <si>
    <t>IZHODIŠČA ZA IZRAČUN FI - NATEČAJNA NALOGA</t>
  </si>
  <si>
    <t>NTP vse skupaj</t>
  </si>
  <si>
    <t>BTP, brez garaže</t>
  </si>
  <si>
    <t>BTP vse skupaj</t>
  </si>
  <si>
    <t xml:space="preserve">BTP za izračun FI </t>
  </si>
  <si>
    <t>B</t>
  </si>
  <si>
    <t>IZRAČUN DOPUSTNIH BTP za novogradnjo, skladno z normativom za izračun FI (brez garaž, inštalacijskih prostorov v kleti in kolesarnic; v m2):</t>
  </si>
  <si>
    <t>I.</t>
  </si>
  <si>
    <t>II.</t>
  </si>
  <si>
    <t>BTP za izračun FI</t>
  </si>
  <si>
    <t>III.</t>
  </si>
  <si>
    <t>Električne instalacije</t>
  </si>
  <si>
    <t>IV.</t>
  </si>
  <si>
    <t>Strojne instalacije</t>
  </si>
  <si>
    <t>V.</t>
  </si>
  <si>
    <t xml:space="preserve">SKUPAJ </t>
  </si>
  <si>
    <t>SKUPAJ BTP SEVERNI IN JUŽNI DEL za izračun FI</t>
  </si>
  <si>
    <t>VI.</t>
  </si>
  <si>
    <t>Zunanja ureditev - zelene in utrjene površine</t>
  </si>
  <si>
    <t>Velikost območja za gradnjo - zazidljivo (m2)</t>
  </si>
  <si>
    <t>VII.</t>
  </si>
  <si>
    <t>Zunanja ureditev - prometne površine</t>
  </si>
  <si>
    <t>Z1 Zazidljivo - severni del</t>
  </si>
  <si>
    <t>VIII.</t>
  </si>
  <si>
    <t xml:space="preserve">Komunalna ureditev </t>
  </si>
  <si>
    <t>Z2 Zazidljivo - južni del</t>
  </si>
  <si>
    <t>SKUPAJ</t>
  </si>
  <si>
    <t>I.-VIII.</t>
  </si>
  <si>
    <t>VSE SKUPAJ ocenjena vrednost investicije brez tehnološke opreme</t>
  </si>
  <si>
    <t>PROJEKTNA NALOGA - PROSTORSKE KAPACITETE</t>
  </si>
  <si>
    <t>PROGRAMSKO - FUNKCIONALNI SKLOPI</t>
  </si>
  <si>
    <t>NAZIV sklopa prostorov / OE</t>
  </si>
  <si>
    <t>IMI</t>
  </si>
  <si>
    <t>DM</t>
  </si>
  <si>
    <t>MŠS</t>
  </si>
  <si>
    <t>IZM</t>
  </si>
  <si>
    <t>IP</t>
  </si>
  <si>
    <t>Laboratoriji</t>
  </si>
  <si>
    <t>Pedagoški prostori, učilnice, seminarji in vajalnice</t>
  </si>
  <si>
    <t>Pisarne in kabineti</t>
  </si>
  <si>
    <t>Skupni prostori</t>
  </si>
  <si>
    <t>Tehnični prostori</t>
  </si>
  <si>
    <t>Tehnični prostori in servisi</t>
  </si>
  <si>
    <t>Komunikacije</t>
  </si>
  <si>
    <t>NATEČAJNE REŠITVE - PROSTORSKE KAPACITETE</t>
  </si>
  <si>
    <t>Garaža</t>
  </si>
  <si>
    <t>PROSTORSKE KAPACITETE</t>
  </si>
  <si>
    <t>sklop</t>
  </si>
  <si>
    <t xml:space="preserve">ID </t>
  </si>
  <si>
    <t xml:space="preserve">NAZIV ENOTE </t>
  </si>
  <si>
    <t>NATEČAJNA NALOGA</t>
  </si>
  <si>
    <t>NATEČAJNA REŠITEV</t>
  </si>
  <si>
    <t>Tuš</t>
  </si>
  <si>
    <t>max velikost</t>
  </si>
  <si>
    <t>Pisarna predstojniki</t>
  </si>
  <si>
    <t>Kabinet, visokošolski učitelji in vodje laboratorijev, vodja PS</t>
  </si>
  <si>
    <t>Kabinet, asistent, znanstveni svetnik</t>
  </si>
  <si>
    <t>10 m2/1dm - 15m2/2dm</t>
  </si>
  <si>
    <t>Kabinet, emeritus - 1x/OE</t>
  </si>
  <si>
    <t>Kabinet, mladi raziskovalci in raziskovalci 4</t>
  </si>
  <si>
    <t>Kabinet, mladi raziskovalci in raziskovalci 6</t>
  </si>
  <si>
    <t>Kabinet, mladi raziskovalci in raziskovalci 8</t>
  </si>
  <si>
    <t>Kabinet, strokovni sodelavec</t>
  </si>
  <si>
    <t>Kabinet, tehnični sodelavec</t>
  </si>
  <si>
    <t xml:space="preserve">Skupni prostori </t>
  </si>
  <si>
    <t>Tajništvo</t>
  </si>
  <si>
    <t>Čajna kuhinja, s čitalnico in mini knjižnico</t>
  </si>
  <si>
    <t>Tehnični prostor IKT - UPS</t>
  </si>
  <si>
    <t>Tehnična služba - pisarna servisne službe - 1 dm (pritličje)</t>
  </si>
  <si>
    <t>Tehnična služba - delavnica</t>
  </si>
  <si>
    <t xml:space="preserve">Prostor za čistilke in za čistila </t>
  </si>
  <si>
    <t>Skladišča</t>
  </si>
  <si>
    <t>Tehnični prostor - prostor za centralni razvod tehničnih plinov</t>
  </si>
  <si>
    <t>Tehnični prostor - strojnica klimati 1 (prezračevanje - ostalo)</t>
  </si>
  <si>
    <t>Tehnični prostor - strojnica klimati 2 (nevarne emisije, mikrolaboratoriji)</t>
  </si>
  <si>
    <t>Tehnični prostor - strojnica klimati 3 (prezračevanje garaža)</t>
  </si>
  <si>
    <t>Tehnični prostor - klimati 4 (hladilni agregati IKT - zunanji del )</t>
  </si>
  <si>
    <t>Tehnični prostor - strojnica za klimate 4 (IKT)</t>
  </si>
  <si>
    <t>Tiskarna, trgovina, fotokopirnica</t>
  </si>
  <si>
    <t>Z2</t>
  </si>
  <si>
    <t>OPN MOL ID</t>
  </si>
  <si>
    <t>Kabinet specialist učitelj</t>
  </si>
  <si>
    <t>Pisarna predstojnika</t>
  </si>
  <si>
    <t>Pisarna Vodje Poslovno upravnih služb</t>
  </si>
  <si>
    <t>Pisarna vodje IT službe</t>
  </si>
  <si>
    <t>Sejna soba za 10 ljudi</t>
  </si>
  <si>
    <t>Pisarne in kabineti IP</t>
  </si>
  <si>
    <t>UPRAVA - IP</t>
  </si>
  <si>
    <t>SLUŽBE IP</t>
  </si>
  <si>
    <t xml:space="preserve">Kabinet </t>
  </si>
  <si>
    <t>Kabinet - Nabava</t>
  </si>
  <si>
    <t>Kabinet - Vzdrževanje</t>
  </si>
  <si>
    <t>Kabinet - Kakovost</t>
  </si>
  <si>
    <t>Prostor za IF preiskave (temen, brez dnevne svetlobe)</t>
  </si>
  <si>
    <t>Prostor za čistila</t>
  </si>
  <si>
    <t>Čajna kuhinja (lahko brez dnevne svetlobe)</t>
  </si>
  <si>
    <t>Predprostor</t>
  </si>
  <si>
    <t>WC</t>
  </si>
  <si>
    <t>IPL</t>
  </si>
  <si>
    <t>IPLsv_1</t>
  </si>
  <si>
    <t>Dostava vzorcev - predprostor</t>
  </si>
  <si>
    <t>Sprejem vzorcev</t>
  </si>
  <si>
    <t>IPLsv_1.1</t>
  </si>
  <si>
    <t>IPLsv_1.2</t>
  </si>
  <si>
    <t>IPLHIS_1</t>
  </si>
  <si>
    <t>Zaledeneli rezi (lahko brez dnevne svetlobe)</t>
  </si>
  <si>
    <t>Tkivna banka (brez dnevne svetlobe)</t>
  </si>
  <si>
    <t>Prostor za vnetljive tekočine (brez dnevne svetlobe)</t>
  </si>
  <si>
    <t>Mikrotomija 1</t>
  </si>
  <si>
    <t>Mikrotomija 2 (vodni mikrotom, punchanje)</t>
  </si>
  <si>
    <t>Barvanje - aparati (lahko brez dnevne svetlobe)</t>
  </si>
  <si>
    <t>IPLHIS_2</t>
  </si>
  <si>
    <t>IPLHIS_3</t>
  </si>
  <si>
    <t>IPLHIS_4</t>
  </si>
  <si>
    <t>IPLHIS_5</t>
  </si>
  <si>
    <t>IPLHIS_6</t>
  </si>
  <si>
    <t>IPLHIS_7</t>
  </si>
  <si>
    <t>IPLHIS_8</t>
  </si>
  <si>
    <t>IPLHIS_9</t>
  </si>
  <si>
    <t>IPLHIS_10</t>
  </si>
  <si>
    <t>IPLHIS_11</t>
  </si>
  <si>
    <t>IPLHIS</t>
  </si>
  <si>
    <t>Laboratorij IHK</t>
  </si>
  <si>
    <t>Laboratorij ročna spec. barvanja</t>
  </si>
  <si>
    <t>Priprava kemikalij (lahko brez naravne svetlobe)</t>
  </si>
  <si>
    <t>Prostor za tehtanje (lahko brez naravne svetlobe)</t>
  </si>
  <si>
    <t>Tkivna banka v tekočem dušiku (lahko brez naravne svetlobe)</t>
  </si>
  <si>
    <t>Predprostor tkivne banke v tekočem dušiku</t>
  </si>
  <si>
    <t>Zbiranje odpadkov</t>
  </si>
  <si>
    <t>Prostor za pomivanje lab posode</t>
  </si>
  <si>
    <t>Prostor za čiščenje in pranje (dva prostora)</t>
  </si>
  <si>
    <t>Nečisto  (pranje in sušenje)</t>
  </si>
  <si>
    <t xml:space="preserve">Čisto </t>
  </si>
  <si>
    <t>IPLCIT</t>
  </si>
  <si>
    <t>Laboratorij - osrednji</t>
  </si>
  <si>
    <t>Laboratorij - tekočinska citologija</t>
  </si>
  <si>
    <t>Laboratorij - FCM</t>
  </si>
  <si>
    <t>Prostor za FCM</t>
  </si>
  <si>
    <t>Začasni arhiv za tekočinske vzorce (lahko brez dnevne svetlobe)</t>
  </si>
  <si>
    <t>Prostor za pomivanje laboratorijske posode</t>
  </si>
  <si>
    <t>IPLCIT_1</t>
  </si>
  <si>
    <t>IPLCIT_2</t>
  </si>
  <si>
    <t>IPLCIT_3</t>
  </si>
  <si>
    <t>IPLCIT_4</t>
  </si>
  <si>
    <t>IPLCIT_5</t>
  </si>
  <si>
    <t>IPLCIT_6</t>
  </si>
  <si>
    <t>IPLIMU_1</t>
  </si>
  <si>
    <t>IPLIMU</t>
  </si>
  <si>
    <t>Hladilniki</t>
  </si>
  <si>
    <t>IPLIMU_2</t>
  </si>
  <si>
    <t>IPLIMU_3</t>
  </si>
  <si>
    <t>IPLEM</t>
  </si>
  <si>
    <t>IPLEM_1</t>
  </si>
  <si>
    <t>IPLEM_2</t>
  </si>
  <si>
    <t>IPLEM_1.1</t>
  </si>
  <si>
    <t>IPLEM_1.2</t>
  </si>
  <si>
    <t>IPLEM_1.3</t>
  </si>
  <si>
    <t>Laboratorij za elektronsko mikroskopijo (EM) - trije sklopi</t>
  </si>
  <si>
    <t>Priprava kemikalij</t>
  </si>
  <si>
    <t>Barvanje, arhiv</t>
  </si>
  <si>
    <t>Rezanje</t>
  </si>
  <si>
    <t>IPLEM_2.1</t>
  </si>
  <si>
    <t>IPLEM_2.2</t>
  </si>
  <si>
    <t>Elektronski mikroskop</t>
  </si>
  <si>
    <t>IPLHIS_k1</t>
  </si>
  <si>
    <t>IPLCIT_k1</t>
  </si>
  <si>
    <t>IPLCIT_k2</t>
  </si>
  <si>
    <t>IPLCIT_k3</t>
  </si>
  <si>
    <t>IPLCIT_k4</t>
  </si>
  <si>
    <t>IP_LEM_k1</t>
  </si>
  <si>
    <t>Laboratorij za molekularno genetiko (LMG)</t>
  </si>
  <si>
    <t>IPLMG</t>
  </si>
  <si>
    <t>Prostor za dekontaminacijo</t>
  </si>
  <si>
    <t>Predizolacijski postopki</t>
  </si>
  <si>
    <t>Laboratorij - priprava reakcijskih mešanic  (prePCR - clean room)</t>
  </si>
  <si>
    <t>Filter (pred prostorom prePCR)</t>
  </si>
  <si>
    <t>Laboratorij DNA-1  (izolacija DNA)</t>
  </si>
  <si>
    <t>Laboratorij DNA-2  (redčenje+mešanje vzorcev in master-mixov DNA)</t>
  </si>
  <si>
    <t>Laboratorij RNA-1 (izolacija RNA in redčenje)</t>
  </si>
  <si>
    <t>Laboratorij RNA-2  (redčenje+mešanje vzorcev in master-mixov RNA)</t>
  </si>
  <si>
    <t>Predprostor (pred  laboratorijem RNA-1 in laboratorijem RNA-2 )</t>
  </si>
  <si>
    <t>Laboratorij cfNA-1 (izolacija low template)</t>
  </si>
  <si>
    <t>Laboratorij cfNA-2 (mešanje vzorcev in master-mixov low-template))</t>
  </si>
  <si>
    <t>Predprostor (pred  laboratorijem cfNA-1 in laboratorijem cfNA-2 )</t>
  </si>
  <si>
    <t>Laboratorij - aparati (znotraj prostora ločena predela za PCR aparate in sekvenatorje)</t>
  </si>
  <si>
    <t>Elektroforeznica (brez oken)</t>
  </si>
  <si>
    <t>Laboratorij - postPCR</t>
  </si>
  <si>
    <t xml:space="preserve">Laboratorij za proteine </t>
  </si>
  <si>
    <t>Prostor za masno spektrofotometrijo</t>
  </si>
  <si>
    <t>Hladna soba</t>
  </si>
  <si>
    <t>FISH mikroskop z mostom (lahko brez oken)</t>
  </si>
  <si>
    <t>IPLMG_1</t>
  </si>
  <si>
    <t>IPLMG_2</t>
  </si>
  <si>
    <t>IPLMG_3</t>
  </si>
  <si>
    <t>IPLMG_4</t>
  </si>
  <si>
    <t>IPLMG_5</t>
  </si>
  <si>
    <t xml:space="preserve">Laboratorij - priprava reakcijskih mešanic </t>
  </si>
  <si>
    <t>IPLMG_4.1</t>
  </si>
  <si>
    <t>IPLMG_4.2</t>
  </si>
  <si>
    <t>IPLMG_6</t>
  </si>
  <si>
    <t>IPLMG_7</t>
  </si>
  <si>
    <t>IPLMG_8</t>
  </si>
  <si>
    <t>IPLMG_9</t>
  </si>
  <si>
    <t>IPLMG_10</t>
  </si>
  <si>
    <t>IPLMG_11</t>
  </si>
  <si>
    <t>IPLMG_12</t>
  </si>
  <si>
    <t>IPLMG_13</t>
  </si>
  <si>
    <t>IPLMG_14</t>
  </si>
  <si>
    <t xml:space="preserve">Laboratorij DNA </t>
  </si>
  <si>
    <t>IPLMG_5.1</t>
  </si>
  <si>
    <t>IPLMG_5.2</t>
  </si>
  <si>
    <t>Laboratorij RNA</t>
  </si>
  <si>
    <t>IPLMG_6.1</t>
  </si>
  <si>
    <t>IPLMG_6.2</t>
  </si>
  <si>
    <t>IPLMG_6.3</t>
  </si>
  <si>
    <t>Laboratorij cfNA</t>
  </si>
  <si>
    <t>IPLMG_7.1</t>
  </si>
  <si>
    <t>IPLMG_7.2</t>
  </si>
  <si>
    <t>IPLMG_7.3</t>
  </si>
  <si>
    <t>IPLMG_15</t>
  </si>
  <si>
    <t>IPLMG_k1</t>
  </si>
  <si>
    <t>IPLMG_k2</t>
  </si>
  <si>
    <t>IPLMG_k3</t>
  </si>
  <si>
    <t>IPLMG_k4</t>
  </si>
  <si>
    <t>IPLMG_k5</t>
  </si>
  <si>
    <t>IPLMG_k6</t>
  </si>
  <si>
    <t>IPLMG_k7</t>
  </si>
  <si>
    <t>IPLMG_k8</t>
  </si>
  <si>
    <t>IPLMG_k9</t>
  </si>
  <si>
    <t>IPLMG_k10</t>
  </si>
  <si>
    <t>IPLMG_k11</t>
  </si>
  <si>
    <t>IPLMG_k12</t>
  </si>
  <si>
    <t>IPLMG_k13</t>
  </si>
  <si>
    <t xml:space="preserve">Pisarne in kabineti </t>
  </si>
  <si>
    <t>IPLPR</t>
  </si>
  <si>
    <t>IPLPR1</t>
  </si>
  <si>
    <t>Odpadni formalin</t>
  </si>
  <si>
    <t>Odpadne vnetljive tekočine</t>
  </si>
  <si>
    <t>Začasna hramba odpadkov (hramba pred odvozom)</t>
  </si>
  <si>
    <t>Seminarski prostor 1 (10 oseb) (lahko brez okna)</t>
  </si>
  <si>
    <t>Skupni prostori - Laboratoriji  (HIS+IHK+drugo v istem nadstropju)</t>
  </si>
  <si>
    <t>Vetrolov</t>
  </si>
  <si>
    <t>Avla</t>
  </si>
  <si>
    <t>Recepcija</t>
  </si>
  <si>
    <t>Skladišče potrošnega materiala</t>
  </si>
  <si>
    <t>Skladišče laboratorijskega potrošnega materiala</t>
  </si>
  <si>
    <t>Skladišče za kemikalije</t>
  </si>
  <si>
    <t>Skladišče opreme pred vgradnjo</t>
  </si>
  <si>
    <t>Skladišče za odpisano opremo pred odvozom</t>
  </si>
  <si>
    <t>Dokumentni arhiv (min 80 m2)</t>
  </si>
  <si>
    <t xml:space="preserve">WC </t>
  </si>
  <si>
    <t>CNS</t>
  </si>
  <si>
    <t xml:space="preserve">Skupni prostori - IP </t>
  </si>
  <si>
    <t xml:space="preserve">Skupni pomožni in tehnični prostori IP </t>
  </si>
  <si>
    <t>KABINETI IP</t>
  </si>
  <si>
    <t>LABORATORIJI IP</t>
  </si>
  <si>
    <t>PEDAGOŠKI PROSTORI IP</t>
  </si>
  <si>
    <t>Skladišča odpadnih kemikalij</t>
  </si>
  <si>
    <t>Pralnica in sušilnica</t>
  </si>
  <si>
    <t xml:space="preserve">Garderoba za zaposlene -  Ž (66 oseb) </t>
  </si>
  <si>
    <t>Garderoba za zaposlene - M (15 oseb)</t>
  </si>
  <si>
    <t>Opomba: vajalnici sta z sklopno steno predeljeni na dva dela, neposredno ob vajanicah avla</t>
  </si>
  <si>
    <t>Prostor za pripravo vaj (lahko brez oken)</t>
  </si>
  <si>
    <t>Pisarna tajništvo katedre</t>
  </si>
  <si>
    <t xml:space="preserve">Predprostor </t>
  </si>
  <si>
    <t>IP_K</t>
  </si>
  <si>
    <t xml:space="preserve">Serverski prostor </t>
  </si>
  <si>
    <t>Večnamenski prostor za študente (0,4 m2/os)</t>
  </si>
  <si>
    <t>Klubski prostor za študente (20-60 m2)</t>
  </si>
  <si>
    <t>Komunikacijski prostor - IKT vozlišče 1 - (dim. 3,20 x 3,60 m) v vsaki etaži, razen garaži</t>
  </si>
  <si>
    <t>Sistemska soba - pisarna za IKT vzdrževalce, 1 DM (v bližini pedagoških p.)</t>
  </si>
  <si>
    <t>Sklop IKT</t>
  </si>
  <si>
    <t>Tehnična služba</t>
  </si>
  <si>
    <t>Arhivi</t>
  </si>
  <si>
    <t>Tehnični prostori - IP</t>
  </si>
  <si>
    <t>Tehnični prostor - prostor s toplotno podpostajo za pripravo hladilnega in ogrevalnega medija</t>
  </si>
  <si>
    <t>IP_G</t>
  </si>
  <si>
    <t>IP_ko</t>
  </si>
  <si>
    <t>Požarni bazen</t>
  </si>
  <si>
    <t>Tihi prostor za učenje 1</t>
  </si>
  <si>
    <t>Tihi prostor za učenje 2</t>
  </si>
  <si>
    <t>Fotokopiranje</t>
  </si>
  <si>
    <t>Hidroforna postaja</t>
  </si>
  <si>
    <t>Jedilnica - restavracija, večnamenski prostor</t>
  </si>
  <si>
    <t>Komunikacije (hodniki, stopnišča, dvigala - osebna, tovorna) do 22% NTP</t>
  </si>
  <si>
    <t>OCENA BTP 1,22</t>
  </si>
  <si>
    <t>NTP brez komunikacij, garaže</t>
  </si>
  <si>
    <t>BTP brez komunikacij, garaže</t>
  </si>
  <si>
    <t>BTP komplet, z garažo</t>
  </si>
  <si>
    <t>Inštitut za zgodovino medicine</t>
  </si>
  <si>
    <t>Čajna kuhinja in družaben prostor za zaposlene: 4–8 m2.</t>
  </si>
  <si>
    <t>MŠSK</t>
  </si>
  <si>
    <t>Priročni arhiv</t>
  </si>
  <si>
    <t>NTP komplet</t>
  </si>
  <si>
    <t>BTP komplet, brez garaže</t>
  </si>
  <si>
    <t>NTP komplet, brez garaže</t>
  </si>
  <si>
    <t>Sejna soba v povezavi s ČK</t>
  </si>
  <si>
    <t>SPREJEM VZORCEV - 5 oseb</t>
  </si>
  <si>
    <t>P</t>
  </si>
  <si>
    <t>Laboratorij za histopatologijo (HIS) - 30 oseb</t>
  </si>
  <si>
    <t>Narezovalnica (naj ima okna, vendar dnevna svetloba ni pomembna, odpadni formalin, povezava s skladiščem odpadnega formalina)</t>
  </si>
  <si>
    <t>Pisarna vodje laboratorija - 2 DM (v isti etaži, akvarij - v sklopu laboratorija)</t>
  </si>
  <si>
    <t>IPLIHK</t>
  </si>
  <si>
    <t>IPLIHK_1</t>
  </si>
  <si>
    <t>IPLIHK_2</t>
  </si>
  <si>
    <t>IPLIHK_3</t>
  </si>
  <si>
    <t>IPLIHK_4</t>
  </si>
  <si>
    <t>IPLIHK_k1</t>
  </si>
  <si>
    <t>Kabinet - 2 DM</t>
  </si>
  <si>
    <t>Laboratorij za imunohistokemijo in specialna barvanja (IHK) - 6 oseb</t>
  </si>
  <si>
    <t>Laboratorij za citopatologijo (CIT) - 14 oseb (6 laboratorij, 8 presejalci)</t>
  </si>
  <si>
    <t>Kabinet - presejalci - 4 DM (lahko dislocirano)</t>
  </si>
  <si>
    <t>Laboratorij za imunopatologijo (IMU) - 4 osebe</t>
  </si>
  <si>
    <t>Laboratorij za elektronsko mikroskopijo (EM) - 3 osebe</t>
  </si>
  <si>
    <t>Elektronski mikroskop (brez dnevne svetlobe, Faradeyeva kletka, antivibracijska gradnja!, stran od dvigala!)</t>
  </si>
  <si>
    <t>IPLMG_16</t>
  </si>
  <si>
    <t>Priročno skladišče</t>
  </si>
  <si>
    <t>Kabinet 1 DM</t>
  </si>
  <si>
    <t>Kabinet 2 DM</t>
  </si>
  <si>
    <t>IPLMG_k14</t>
  </si>
  <si>
    <t>IPLMG_k15</t>
  </si>
  <si>
    <t>Kabinet - mladi raziskovalci 4 DM</t>
  </si>
  <si>
    <t>Prionski laboratorij (PR), BSL3! - 3 osebe</t>
  </si>
  <si>
    <t>IPLCK</t>
  </si>
  <si>
    <t>IPLCK1</t>
  </si>
  <si>
    <t>Zdravstvena administracija - 10 DM (lahko v sosednji etaži)</t>
  </si>
  <si>
    <t>Kabinet specializanti - 4 DM (lahko v sosednji etaži)</t>
  </si>
  <si>
    <t>Kabinet - 2 DM - prodaja / kadri</t>
  </si>
  <si>
    <t>IPLHIS_k2</t>
  </si>
  <si>
    <t>Pisarna analitiki / inženirji - 2 DM (v isti etaži, akvarij - v sklopu laboratorija)</t>
  </si>
  <si>
    <t>IPLIHK_k2</t>
  </si>
  <si>
    <t>Laboratorij za DIF (30 m2) + laboratorij za imunoserologijo (36 m2)</t>
  </si>
  <si>
    <t>Sprejem 2 DM</t>
  </si>
  <si>
    <t xml:space="preserve">Kabinet - 2 DM </t>
  </si>
  <si>
    <t>Kabinet - 3 DM - IT (priprava opreme)</t>
  </si>
  <si>
    <t>Garderobe - zaposleni</t>
  </si>
  <si>
    <t>Skladišče in zbiralnica infektivnih odpadkov (nepredelani odpadki)</t>
  </si>
  <si>
    <t>Odpadki - v objektu</t>
  </si>
  <si>
    <t>Odpadki - zunaj</t>
  </si>
  <si>
    <t>Potopni otok - odpadna embalaža (papir, plastika, steklovina)</t>
  </si>
  <si>
    <t xml:space="preserve">Skladišče komunalnih odpadkov </t>
  </si>
  <si>
    <t>Sanitarije invalidi 6x (v vsaki etaži), min dim 1,70 x 2,20 m</t>
  </si>
  <si>
    <t>Perilo (zbiranje pred pranjem, umazano)</t>
  </si>
  <si>
    <t>Perilo (sortiranje, čisto)</t>
  </si>
  <si>
    <t>Prostor za oddih</t>
  </si>
  <si>
    <t>Shramba (hladilniki )</t>
  </si>
  <si>
    <t>Skladišče pisarniškega materiala</t>
  </si>
  <si>
    <t>Skladišče odpadkov (baterije, kartuše, svetilke)</t>
  </si>
  <si>
    <t>Skladišče in zbiralnica neinfektivnih odpadkov (predelani odpadki)</t>
  </si>
  <si>
    <t xml:space="preserve">Prostor za čistilke (garderoba, tuš) </t>
  </si>
  <si>
    <t>Centralni sprejem in izdaja blaga</t>
  </si>
  <si>
    <t>Tehnični prostor - glavni elektro prostor</t>
  </si>
  <si>
    <t>Tehnični prostor - SN+NN</t>
  </si>
  <si>
    <t>Tehnični prostor - TP</t>
  </si>
  <si>
    <t>Pomivalnica in avtoklavi</t>
  </si>
  <si>
    <t>Konferenčna soba</t>
  </si>
  <si>
    <t>Sanitarije M</t>
  </si>
  <si>
    <t>Sanitarije Ž</t>
  </si>
  <si>
    <t>Tehnični prostor - DEA 1, 2</t>
  </si>
  <si>
    <t>KOMUNIKACIJE</t>
  </si>
  <si>
    <t>SKLOPI PROSTOROV - struktura</t>
  </si>
  <si>
    <t>VSE SKUPAJ</t>
  </si>
  <si>
    <t>INŠTITUT IN KATEDRA ZA DRUŽINSKO MEDICINO</t>
  </si>
  <si>
    <t>Tajništvo (2 osebi + "obiskovalci")</t>
  </si>
  <si>
    <t>Pisarna visokošolega učitelja 1</t>
  </si>
  <si>
    <t>Pisarna visokošolega učitelja 2</t>
  </si>
  <si>
    <t>Pisarna visokošolega učitelja 3</t>
  </si>
  <si>
    <t>Pisarna visokošolega učitelja 4</t>
  </si>
  <si>
    <t>Kabinet mladih raziskovalcev (4 osebe)</t>
  </si>
  <si>
    <t>DMK_k1</t>
  </si>
  <si>
    <t>DMK</t>
  </si>
  <si>
    <t>DMK_k2</t>
  </si>
  <si>
    <t>DMK_k3</t>
  </si>
  <si>
    <t>DMK_k4</t>
  </si>
  <si>
    <t>DMK_k5</t>
  </si>
  <si>
    <t>DMK_k6</t>
  </si>
  <si>
    <t>DMK_k7</t>
  </si>
  <si>
    <t>DMK_k8</t>
  </si>
  <si>
    <t>DMK_k9</t>
  </si>
  <si>
    <t>DMK_k10</t>
  </si>
  <si>
    <t>DMK_k11</t>
  </si>
  <si>
    <t>DMK_k12</t>
  </si>
  <si>
    <t>DMK_k13</t>
  </si>
  <si>
    <t>DMK_k14</t>
  </si>
  <si>
    <t>DMK_k15</t>
  </si>
  <si>
    <t>DMK_k16</t>
  </si>
  <si>
    <t>Kabinet asistenta 1 (2 DM)</t>
  </si>
  <si>
    <t>Kabinet asistenta 2 (2 DM)</t>
  </si>
  <si>
    <t>Kabinet asistenta 3 (2 DM)</t>
  </si>
  <si>
    <t>Kabinet asistenta 4 (2 DM)</t>
  </si>
  <si>
    <t>Kabinet emeritus in/ali gostujoči profesor 1 (1DM)</t>
  </si>
  <si>
    <t>Kabinet emeritus in/ali gostujoči profesor 2 (1DM)</t>
  </si>
  <si>
    <t>Vodja raziskovalne skupine (1 DM)</t>
  </si>
  <si>
    <t>Prostor za raziskovalne skupine (sejna soba 20-30 oseb)</t>
  </si>
  <si>
    <t>Kabinet  raziskovalcev (seniorjev) (2 DM)</t>
  </si>
  <si>
    <t>Pisarna uprava 1</t>
  </si>
  <si>
    <t>Pisarna uprava 2</t>
  </si>
  <si>
    <t>Pisarna glavna sestra (mora biti v neposredni bližini ambulant)</t>
  </si>
  <si>
    <t>Direktor / predstojnik</t>
  </si>
  <si>
    <t>Pisarne in kabineti DM - uprava za ambulantni del - 10 DM</t>
  </si>
  <si>
    <t>Tajništvo (2 DM)</t>
  </si>
  <si>
    <t>Pisarna uprava 3 (2 DM)</t>
  </si>
  <si>
    <t>Pisarna uprava 4 (2 DM)</t>
  </si>
  <si>
    <t>PREDAVALNICE in VAJALNICE</t>
  </si>
  <si>
    <t>PEDAGOŠKI PROSTORI</t>
  </si>
  <si>
    <t>Seminarski prostor 1</t>
  </si>
  <si>
    <t>Seminarski prostor 2</t>
  </si>
  <si>
    <t>Seminarski prostor 3</t>
  </si>
  <si>
    <t>Seminarski prostor 4</t>
  </si>
  <si>
    <t>Seminarski prostor 5</t>
  </si>
  <si>
    <t>Predavalnica (60 oseb, v enem nivoju)</t>
  </si>
  <si>
    <t>DMPV</t>
  </si>
  <si>
    <t>DMPV_1</t>
  </si>
  <si>
    <t>DMPV_2</t>
  </si>
  <si>
    <t>DMPV_3</t>
  </si>
  <si>
    <t>DMPV_4</t>
  </si>
  <si>
    <t>DMPV_5</t>
  </si>
  <si>
    <t>DMPV_6</t>
  </si>
  <si>
    <t>DMPV_7</t>
  </si>
  <si>
    <t>Laboratorij za učenje SPORAZUMEVANJA  (snemalnica, OSCE postaja) 1</t>
  </si>
  <si>
    <t>Laboratorij za učenje SPORAZUMEVANJA  (snemalnica, OSCE postaja) 2</t>
  </si>
  <si>
    <t>Laboratorij za učenje SPORAZUMEVANJA  (snemalnica, OSCE postaja) 3</t>
  </si>
  <si>
    <t>Pisarna tehničnega sodelavca</t>
  </si>
  <si>
    <t>DMLUS</t>
  </si>
  <si>
    <t>DMLUS_1</t>
  </si>
  <si>
    <t>DMLUS_2</t>
  </si>
  <si>
    <t>DMLUS_3</t>
  </si>
  <si>
    <t>DMLUS_4</t>
  </si>
  <si>
    <t>LABORATORIJ ZA UČENJE SPORAZUMEVANJA (ob vajalnicah)</t>
  </si>
  <si>
    <t>SKUPNI PROSTORI (zaposleni, katedra in ambulanta)</t>
  </si>
  <si>
    <t>Čajna kuhinja z manjšo jedilnico</t>
  </si>
  <si>
    <t>Sanitarno toaletni prostor za osebje - Ž + invalidi</t>
  </si>
  <si>
    <t>Sanitarno toaletni prostor za osebje - M</t>
  </si>
  <si>
    <t>TUŠ - zaposleni (1x v vsaki etaži)</t>
  </si>
  <si>
    <t>SKUPNI PROSTORI za pedagoški del (študenti, 130 oseb, M/Ž 40/60)</t>
  </si>
  <si>
    <t>DMUA</t>
  </si>
  <si>
    <t>UČNE AMBULANTE</t>
  </si>
  <si>
    <t>Sprejemna pisarna (od čakalnice ločena s stekleno steno,za vseh 10 sklopov učnih ambulant)</t>
  </si>
  <si>
    <t>Prostor za kartoteke (v K1), arhiv</t>
  </si>
  <si>
    <t>Čakalnica za 10 sklopov ambulant (12,00x10=120,00 m2), vključno z nišo za vozičke</t>
  </si>
  <si>
    <t>Sanitarno toaletni prostor za paciente - Ž</t>
  </si>
  <si>
    <t>Sanitarno toaletni prostor za paciente - M</t>
  </si>
  <si>
    <t>Učna ambulanta 1</t>
  </si>
  <si>
    <t>Ambulanta z garderobnim boksom 1 (16,00 m2+2,00 m2 =18,00 m2)</t>
  </si>
  <si>
    <t>Ambulanta - študent 1</t>
  </si>
  <si>
    <t>Prostor za medicinsko sestro 1</t>
  </si>
  <si>
    <t>Prevezovalnica 1</t>
  </si>
  <si>
    <t>Ambulanta DMS (referenčna ambulanta) 1</t>
  </si>
  <si>
    <t>Učna ambulanta 2</t>
  </si>
  <si>
    <t>Ambulanta z garderobnim boksom 2 (16,00 m2+2,00 m2 =18,00 m2)</t>
  </si>
  <si>
    <t>Ambulanta - študent 2</t>
  </si>
  <si>
    <t>Prostor za medicinsko sestro 2</t>
  </si>
  <si>
    <t>Prevezovalnica 2</t>
  </si>
  <si>
    <t>Ambulanta DMS (referenčna ambulanta) 2</t>
  </si>
  <si>
    <t>Učna ambulanta 3</t>
  </si>
  <si>
    <t>Ambulanta z garderobnim boksom 3 (16,00 m2+2,00 m2 =18,00 m2)</t>
  </si>
  <si>
    <t>Ambulanta - študent 3</t>
  </si>
  <si>
    <t>Prostor za medicinsko sestro 3</t>
  </si>
  <si>
    <t>Prevezovalnica 3</t>
  </si>
  <si>
    <t>Ambulanta DMS (referenčna ambulanta) 3</t>
  </si>
  <si>
    <t>Učna ambulanta 4</t>
  </si>
  <si>
    <t>Ambulanta z garderobnim boksom 4 (16,00 m2+2,00 m2 =18,00 m2)</t>
  </si>
  <si>
    <t>Ambulanta - študent 4</t>
  </si>
  <si>
    <t>Prostor za medicinsko sestro 4</t>
  </si>
  <si>
    <t>Prevezovalnica 4</t>
  </si>
  <si>
    <t>Ambulanta DMS (referenčna ambulanta) 4</t>
  </si>
  <si>
    <t>Učna ambulanta 5</t>
  </si>
  <si>
    <t>Ambulanta z garderobnim boksom 5 (16,00 m2+2,00 m2 =18,00 m2)</t>
  </si>
  <si>
    <t>Ambulanta - študent 5</t>
  </si>
  <si>
    <t>Prostor za medicinsko sestro 5</t>
  </si>
  <si>
    <t>Prevezovalnica 5</t>
  </si>
  <si>
    <t>Ambulanta DMS (referenčna ambulanta) 5</t>
  </si>
  <si>
    <t>Učna ambulanta 6</t>
  </si>
  <si>
    <t>Ambulanta z garderobnim boksom 6 (16,00 m2+2,00 m2 =18,00 m2)</t>
  </si>
  <si>
    <t>Ambulanta - študent 6</t>
  </si>
  <si>
    <t>Prostor za medicinsko sestro 6</t>
  </si>
  <si>
    <t>Učna ambulanta 7</t>
  </si>
  <si>
    <t>Ambulanta z garderobnim boksom 7 (16,00 m2+2,00 m2 =18,00 m2)</t>
  </si>
  <si>
    <t>Ambulanta - študent 7</t>
  </si>
  <si>
    <t>Prostor za medicinsko sestro 7</t>
  </si>
  <si>
    <t>Učna ambulanta 8</t>
  </si>
  <si>
    <t>Ambulanta z garderobnim boksom 8 (16,00 m2+2,00 m2 =18,00 m2)</t>
  </si>
  <si>
    <t>Ambulanta - študent 8</t>
  </si>
  <si>
    <t>Prostor za medicinsko sestro 8</t>
  </si>
  <si>
    <t>preprostor/garderoba, sprejem</t>
  </si>
  <si>
    <t>Prostor za zoobozdravnika, asistentko in študenta</t>
  </si>
  <si>
    <t>Zobni rentgen + sprejem (5+10)</t>
  </si>
  <si>
    <t>Prostor za CTG</t>
  </si>
  <si>
    <t>Prostor za individualno svetovanje</t>
  </si>
  <si>
    <t>Ambulanta za zdravnika 2 DM (2x miza, UZ, slačilnica)</t>
  </si>
  <si>
    <t>Izolacija  (skupna za vse ambulante)</t>
  </si>
  <si>
    <t>Prostor za izolacijo</t>
  </si>
  <si>
    <t>Filter - vhod za pacienta</t>
  </si>
  <si>
    <t>Sanitarno toaletni prostor (WC, umivalnik)</t>
  </si>
  <si>
    <t>Filter za osebje</t>
  </si>
  <si>
    <t>Prostor za male posege in infuzije</t>
  </si>
  <si>
    <t>Prostor za odvzem krvi</t>
  </si>
  <si>
    <t xml:space="preserve">Prostor za odvzem krvi (2 mesti) </t>
  </si>
  <si>
    <t>Prostor za zbiranje vzorcev in POCT (poleg prostora za odvzem krvi)</t>
  </si>
  <si>
    <t>Prostor za odvzem urina</t>
  </si>
  <si>
    <t>WC za odvzem urina - za invalida</t>
  </si>
  <si>
    <t xml:space="preserve">WC za odvzem urina </t>
  </si>
  <si>
    <t>Delavnice, izobraževanje pacientov (12 ljudi, pretežno pacienti)</t>
  </si>
  <si>
    <t>Higienska oskrba pacientov (blizu sanitarij in ambulant)</t>
  </si>
  <si>
    <t>DMUA_1</t>
  </si>
  <si>
    <t>DMUA_2</t>
  </si>
  <si>
    <t>DMUA_3</t>
  </si>
  <si>
    <t>DMUA_4</t>
  </si>
  <si>
    <t>DMUA_5</t>
  </si>
  <si>
    <t>DMUA_6</t>
  </si>
  <si>
    <t>DMUA_7</t>
  </si>
  <si>
    <t>DMUA_7_1</t>
  </si>
  <si>
    <t>DMUA_7_2</t>
  </si>
  <si>
    <t>DMUA_7_3</t>
  </si>
  <si>
    <t>DMUA_7_4</t>
  </si>
  <si>
    <t>DMUA_7_5</t>
  </si>
  <si>
    <t>DMUA_8</t>
  </si>
  <si>
    <t>DMUA_8_1</t>
  </si>
  <si>
    <t>DMUA_8_2</t>
  </si>
  <si>
    <t>DMUA_8_3</t>
  </si>
  <si>
    <t>DMUA_8_4</t>
  </si>
  <si>
    <t>DMUA_8_5</t>
  </si>
  <si>
    <t>DMUA_9</t>
  </si>
  <si>
    <t>DMUA_9_1</t>
  </si>
  <si>
    <t>DMUA_9_2</t>
  </si>
  <si>
    <t>DMUA_9_3</t>
  </si>
  <si>
    <t>DMUA_9_4</t>
  </si>
  <si>
    <t>DMUA_9_5</t>
  </si>
  <si>
    <t>DMUA_10</t>
  </si>
  <si>
    <t>DMUA_10_1</t>
  </si>
  <si>
    <t>DMUA_10_2</t>
  </si>
  <si>
    <t>DMUA_10_3</t>
  </si>
  <si>
    <t>DMUA_10_4</t>
  </si>
  <si>
    <t>DMUA_10_5</t>
  </si>
  <si>
    <t>DMUA_11</t>
  </si>
  <si>
    <t>DMUA_11_1</t>
  </si>
  <si>
    <t>DMUA_11_2</t>
  </si>
  <si>
    <t>DMUA_11_3</t>
  </si>
  <si>
    <t>DMUA_11_4</t>
  </si>
  <si>
    <t>DMUA_11_5</t>
  </si>
  <si>
    <t>DMUA_12</t>
  </si>
  <si>
    <t>DMUA_12_1</t>
  </si>
  <si>
    <t>DMUA_12_2</t>
  </si>
  <si>
    <t>DMUA_12_3</t>
  </si>
  <si>
    <t>DMUA_13</t>
  </si>
  <si>
    <t>DMUA_13_1</t>
  </si>
  <si>
    <t>DMUA_13_2</t>
  </si>
  <si>
    <t>DMUA_13_3</t>
  </si>
  <si>
    <t>DMUA_14</t>
  </si>
  <si>
    <t>DMUA_14_1</t>
  </si>
  <si>
    <t>DMUA_14_2</t>
  </si>
  <si>
    <t>DMUA_14_3</t>
  </si>
  <si>
    <t>DMUA_15</t>
  </si>
  <si>
    <t>DMUA_15_1</t>
  </si>
  <si>
    <t>DMUA_15_2</t>
  </si>
  <si>
    <t>DMUA_16</t>
  </si>
  <si>
    <t>DMUA_16_1</t>
  </si>
  <si>
    <t>DMUA_16_2</t>
  </si>
  <si>
    <t>DMUA_17</t>
  </si>
  <si>
    <t>DMUA_17_1</t>
  </si>
  <si>
    <t>DMUA_17_2</t>
  </si>
  <si>
    <t>DMUA_18</t>
  </si>
  <si>
    <t>DMUA_18_1</t>
  </si>
  <si>
    <t>DMUA_18_2</t>
  </si>
  <si>
    <t>DMUA_19</t>
  </si>
  <si>
    <t>DMUA_20</t>
  </si>
  <si>
    <t>DMUA_21</t>
  </si>
  <si>
    <t>DMUA_21_1</t>
  </si>
  <si>
    <t>DMUA_21_2</t>
  </si>
  <si>
    <t>DMUA_21_3</t>
  </si>
  <si>
    <t>DMUA_21_4</t>
  </si>
  <si>
    <t>DMUA_22</t>
  </si>
  <si>
    <t>DMUA_22_1</t>
  </si>
  <si>
    <t>DMUA_22_2</t>
  </si>
  <si>
    <t>DMUA_22_3</t>
  </si>
  <si>
    <t>DMUA_22_4</t>
  </si>
  <si>
    <t>DMUA_23</t>
  </si>
  <si>
    <t>DMUA_24</t>
  </si>
  <si>
    <t>DMUA_24_1</t>
  </si>
  <si>
    <t>DMUA_24_2</t>
  </si>
  <si>
    <t>DMUA_25</t>
  </si>
  <si>
    <t>DMUA_25_1</t>
  </si>
  <si>
    <t>DMUA_25_2</t>
  </si>
  <si>
    <t>DMUA_25_3</t>
  </si>
  <si>
    <t>DMUA_26</t>
  </si>
  <si>
    <t>DMUA_27</t>
  </si>
  <si>
    <t>DMUA_28</t>
  </si>
  <si>
    <t>Tajništvo mednarodnih projektov (1-2 DM)</t>
  </si>
  <si>
    <t>Koordinator mednarodnih projektov (1-2 DM)</t>
  </si>
  <si>
    <t>PISARNE in KABINETI</t>
  </si>
  <si>
    <t>DMPV_8</t>
  </si>
  <si>
    <t>Pripravljalnica 1</t>
  </si>
  <si>
    <t>DMPV_9</t>
  </si>
  <si>
    <t>Pripravljalnica 2</t>
  </si>
  <si>
    <t>Prostor nečisto - izliv</t>
  </si>
  <si>
    <t>Prostor za zbiranje odpadkov in nečistega perila</t>
  </si>
  <si>
    <t>Priročno skladišče med. materiala (lahko v K1)</t>
  </si>
  <si>
    <t>Prostor za čisto perilo</t>
  </si>
  <si>
    <t>Večnamenski prostor (sestanki, čajna kuhinja)</t>
  </si>
  <si>
    <t>Prostor za sterilizacijo (lahko K1)</t>
  </si>
  <si>
    <t>Garderobe za študente (20), skupaj 16Ž+4M (v K1)</t>
  </si>
  <si>
    <t>Garderobe za zaposlene (30), skupaj 24Ž+6M (v K1)</t>
  </si>
  <si>
    <t>Sanitarije in tuš ob garderobah za študente</t>
  </si>
  <si>
    <t xml:space="preserve">Sanitarije in tuš ob garderobah za zaposlene </t>
  </si>
  <si>
    <t>Sanitarno toaletni prostor pacienti - Ž + invalidi</t>
  </si>
  <si>
    <t>Sanitarno toaletni prostor pacienti - M</t>
  </si>
  <si>
    <t>DMUASP_1</t>
  </si>
  <si>
    <t>DMSP</t>
  </si>
  <si>
    <t>Garderobe</t>
  </si>
  <si>
    <t>Sanitarije</t>
  </si>
  <si>
    <t>DMPV_10</t>
  </si>
  <si>
    <t>DMPV_11</t>
  </si>
  <si>
    <t>Garderobni prostor za študente (za 60 oseb, brez garderobnih omaric, pred seminarji)</t>
  </si>
  <si>
    <t>DMUASP_2</t>
  </si>
  <si>
    <t>DMUASP_3</t>
  </si>
  <si>
    <t>DMUASP_4</t>
  </si>
  <si>
    <t>DMUASP_5</t>
  </si>
  <si>
    <t>DMUASP_6</t>
  </si>
  <si>
    <t>DMUASP_7</t>
  </si>
  <si>
    <t>DMUASP_8</t>
  </si>
  <si>
    <t>DMUASP_9</t>
  </si>
  <si>
    <t>DMUASP_8.1</t>
  </si>
  <si>
    <t>DMUASP_8.2</t>
  </si>
  <si>
    <t>DMUASP_8.3</t>
  </si>
  <si>
    <t>DMUASP_8.4</t>
  </si>
  <si>
    <t>DMUASP_10</t>
  </si>
  <si>
    <t>DMUASP_9.1</t>
  </si>
  <si>
    <t>DMUASP_9.2</t>
  </si>
  <si>
    <t>DMUASP_9.3</t>
  </si>
  <si>
    <t>DMUASP_9.4</t>
  </si>
  <si>
    <t>DMUASP_11</t>
  </si>
  <si>
    <t>DMUASP_12</t>
  </si>
  <si>
    <t>DMP</t>
  </si>
  <si>
    <t>KMRC - CB</t>
  </si>
  <si>
    <t>KMRC - CENTER ZA BAROMEDICINO</t>
  </si>
  <si>
    <t>Sprejem</t>
  </si>
  <si>
    <t>Čakalnica (pri sprejemu)</t>
  </si>
  <si>
    <t>Sanitarno toaletni prostor za paciente invalidi + Ž</t>
  </si>
  <si>
    <t xml:space="preserve">Ambulanta </t>
  </si>
  <si>
    <t>Prostor za meritve 1</t>
  </si>
  <si>
    <t>Prostor za meritve 2</t>
  </si>
  <si>
    <t>Čakalnica za paciente pred prostori Multiplace Hyperbaric chamber 1 in 2</t>
  </si>
  <si>
    <t>Čakalnica za paciente pred prostori Monoplace Hyperbaric chamber 1 in 2</t>
  </si>
  <si>
    <t xml:space="preserve">Prostor za strecher-je, invalidske vozičke </t>
  </si>
  <si>
    <t>Garderoba s saniatrno toaletnim prostorom za paciente - Ž (30 oseb)</t>
  </si>
  <si>
    <t>Garderoba s saniatrno toaletnim prostorom za paciente - M (30 oseb)</t>
  </si>
  <si>
    <t>Multiplace Hyperbaric chamber 1</t>
  </si>
  <si>
    <t>Multiplace Hyperbaric chamber 2</t>
  </si>
  <si>
    <t>Monoplace Hyperbaric chamber 1</t>
  </si>
  <si>
    <t>Monoplace Hyperbaric chamber 2</t>
  </si>
  <si>
    <t>Skladišče  materiala</t>
  </si>
  <si>
    <t>Kabinet predstojnika</t>
  </si>
  <si>
    <t>Kabinet za zdravnike (2 osebi)</t>
  </si>
  <si>
    <t>Kabinet za raziskovalce (4 osebe)</t>
  </si>
  <si>
    <t>Kabinet za zdravstveno osebje (4 osebe)</t>
  </si>
  <si>
    <t>Večnamenski prostor ( sestanki, čajna kuhinja)</t>
  </si>
  <si>
    <t xml:space="preserve">Garderoba s sanitarno toaletnim prostorom za osebje - Ž </t>
  </si>
  <si>
    <t xml:space="preserve">Garderoba s sanitarno toaletnim prostorom za osebje - M </t>
  </si>
  <si>
    <t xml:space="preserve">Prostor za kompresorje </t>
  </si>
  <si>
    <t xml:space="preserve">Prostor za O2, Nitrox, Heliox (kisikova postaja) </t>
  </si>
  <si>
    <t>Zračna banka</t>
  </si>
  <si>
    <t xml:space="preserve">Skladišče </t>
  </si>
  <si>
    <t>Komore</t>
  </si>
  <si>
    <t>Garderoba in TWC za paciente</t>
  </si>
  <si>
    <t>Čakalnica</t>
  </si>
  <si>
    <t>Pomožni prostori</t>
  </si>
  <si>
    <t>CBK</t>
  </si>
  <si>
    <t>CBK_k1</t>
  </si>
  <si>
    <t>CBK_k2</t>
  </si>
  <si>
    <t>CBK_k3</t>
  </si>
  <si>
    <t>CBSP</t>
  </si>
  <si>
    <t>CBSP_1</t>
  </si>
  <si>
    <t>CBSP_2</t>
  </si>
  <si>
    <t>CBSP_3</t>
  </si>
  <si>
    <t xml:space="preserve">SKUPNI SERVISNI IN TEHNIČNI PROSTORI </t>
  </si>
  <si>
    <t>CBSP_4</t>
  </si>
  <si>
    <t>CBSP_5</t>
  </si>
  <si>
    <t>CBSP_4.1</t>
  </si>
  <si>
    <t>CBSP_4.2</t>
  </si>
  <si>
    <t>CENTER ZA BAROMEDICINO</t>
  </si>
  <si>
    <t>CB</t>
  </si>
  <si>
    <t>CB_1</t>
  </si>
  <si>
    <t>CB_2</t>
  </si>
  <si>
    <t>CB_1.1</t>
  </si>
  <si>
    <t>CB_1.2</t>
  </si>
  <si>
    <t>CB_1.3</t>
  </si>
  <si>
    <t>CB_1.4</t>
  </si>
  <si>
    <t>CB_3</t>
  </si>
  <si>
    <t>CB_6.1</t>
  </si>
  <si>
    <t>CB_6.2</t>
  </si>
  <si>
    <t>CB_4</t>
  </si>
  <si>
    <t>CB_3.1</t>
  </si>
  <si>
    <t>CB_3.2</t>
  </si>
  <si>
    <t>CB_5</t>
  </si>
  <si>
    <t>CB_4.1</t>
  </si>
  <si>
    <t>CB_4.2</t>
  </si>
  <si>
    <t>CB_4.3</t>
  </si>
  <si>
    <t>CB_5.1</t>
  </si>
  <si>
    <t>CB_5.2</t>
  </si>
  <si>
    <t>CB_6</t>
  </si>
  <si>
    <t>CB_6.3</t>
  </si>
  <si>
    <t xml:space="preserve">Prostor za meritve </t>
  </si>
  <si>
    <t>CB_6.4</t>
  </si>
  <si>
    <t>Prostor za namestitev gasilnih sistemov za delovanje barokomor</t>
  </si>
  <si>
    <t>CBSP_6</t>
  </si>
  <si>
    <t>CBSP_5.1</t>
  </si>
  <si>
    <t>CBSP_5.2</t>
  </si>
  <si>
    <t>CBSP_5.3</t>
  </si>
  <si>
    <t>CBSP_5.4</t>
  </si>
  <si>
    <t>CBSP_5.5</t>
  </si>
  <si>
    <t>CBSP_5.6</t>
  </si>
  <si>
    <t>Prostor za instalacije, potrebne za delovanje barokomor</t>
  </si>
  <si>
    <t>MEDICINSKO ŠTUDIJSKO SREDIŠČE</t>
  </si>
  <si>
    <t>Stojala, periodika</t>
  </si>
  <si>
    <t>Čitalnica</t>
  </si>
  <si>
    <t>Kabinet vodja, skrbnik</t>
  </si>
  <si>
    <t>Kabinet 2 - 2DM</t>
  </si>
  <si>
    <t>Učna delovna mesta (delo s prenosniki)</t>
  </si>
  <si>
    <t>Sanitarije za študente - Ž (2x)</t>
  </si>
  <si>
    <t>Sanitarije za študente - M (2x)</t>
  </si>
  <si>
    <t>Sanitaije za osebje - Ž + invalidi (20 Ž/1WC)</t>
  </si>
  <si>
    <t>Sanitarije za osebje - M (30 M/1WC)</t>
  </si>
  <si>
    <t>Sanitarije invalidi 2x, min dim 1,70 x 2,20 m</t>
  </si>
  <si>
    <t>Sanitarije - zaposleni</t>
  </si>
  <si>
    <t>CBSP_6.1</t>
  </si>
  <si>
    <t>CBSP_6.2</t>
  </si>
  <si>
    <t>MŠS_1</t>
  </si>
  <si>
    <t>MŠS_4</t>
  </si>
  <si>
    <t>MŠS_2</t>
  </si>
  <si>
    <t>MŠS_3</t>
  </si>
  <si>
    <t>MŠSK_k1</t>
  </si>
  <si>
    <t>MŠSK_k2</t>
  </si>
  <si>
    <t>Sanitarije za osebje - Ž + invalidi (20 Ž/1WC)</t>
  </si>
  <si>
    <t>SKUPNA INFRASTRUKTURA za sklope DM, KMRC-CB in MŠS</t>
  </si>
  <si>
    <t>Z2 SSTP</t>
  </si>
  <si>
    <t>Sanitarije invalidi 1x (v etaži s pedagoškimi prostori, pritličje), min dim 1,70 x 2,20 m</t>
  </si>
  <si>
    <t>Dokumentarni arhiv (min 50 m2)</t>
  </si>
  <si>
    <t>Tehnična služba - pisarna servisne službe - 2 DM (pritličje)</t>
  </si>
  <si>
    <t xml:space="preserve">Skupni tehnični prostori </t>
  </si>
  <si>
    <t>Odpadki</t>
  </si>
  <si>
    <t>Sistemska soba - pisarna za IKT vzdrževalce, 1 DM (v bližini pedagoških prostorov)</t>
  </si>
  <si>
    <t>Tehnični prostor - DEA 1</t>
  </si>
  <si>
    <t>Tehnični prostor - strojnica klimati 2 (prezračevanje garaža)</t>
  </si>
  <si>
    <t>VSE SKUPAJ DM, KMRC-CB in MŠS, brez komunikacij</t>
  </si>
  <si>
    <t>skupni tehnični in servisni prostori</t>
  </si>
  <si>
    <t>VSE SKUPAJ Z2 brez garaže (NTP)</t>
  </si>
  <si>
    <t>INŠTITUT IN KATEDRA ZA PATOLOGIJO (brez garaže)</t>
  </si>
  <si>
    <t>Vse skupaj brez garaže (NTP)</t>
  </si>
  <si>
    <t>Vse skupaj z garažo (NTP)</t>
  </si>
  <si>
    <t>NAZIV sklopa prostorov / OE - IP</t>
  </si>
  <si>
    <t>ZBIRNI PREGLED POVRŠIN ZA SKLOP IP</t>
  </si>
  <si>
    <t>SKUPAJ uporabne površine IP</t>
  </si>
  <si>
    <t>SKUPNI in skupni pomožni in tehnični prostori IP</t>
  </si>
  <si>
    <t xml:space="preserve">Garaža </t>
  </si>
  <si>
    <t>ZBIRNI PREGLED POVRŠIN ZA SKLOP DM</t>
  </si>
  <si>
    <t>NAZIV sklopa prostorov / OE - DM</t>
  </si>
  <si>
    <t>SKUPAJ uporabne površine DM</t>
  </si>
  <si>
    <t>SKUPNI in pomožni skupni prostori DM</t>
  </si>
  <si>
    <t>Skupni in pomožni prostori za učne ambulante</t>
  </si>
  <si>
    <t>ZBIRNI PREGLED POVRŠIN ZA SKLOP KMRC - CB</t>
  </si>
  <si>
    <t>NAZIV sklopa prostorov / OE - CB</t>
  </si>
  <si>
    <t>SKUPAJ uporabne površine CB</t>
  </si>
  <si>
    <t>ZBIRNI PREGLED POVRŠIN ZA SKLOP MŠS</t>
  </si>
  <si>
    <t>NAZIV sklopa prostorov / OE - MŠS</t>
  </si>
  <si>
    <t>SKUPAJ uporabne površine MŠS</t>
  </si>
  <si>
    <t>Laboratoriji / ambulante</t>
  </si>
  <si>
    <t>NAZIV sklopa prostorov / OE - DM+CB+MŠS</t>
  </si>
  <si>
    <t>SKUPAJ uporabne površine DM+CB+MŠS</t>
  </si>
  <si>
    <t>Pedagoški prostori, učilnice, seminarji in vajalnice / ambulante</t>
  </si>
  <si>
    <t>Skupni tehnični prostori za celotno stavbo</t>
  </si>
  <si>
    <t>Tehnični prostori in servisi po sklopih</t>
  </si>
  <si>
    <t>Skupni prostori za celotno stavbo</t>
  </si>
  <si>
    <t>Tehnični prostori in servisi za celotno stavbo</t>
  </si>
  <si>
    <t>Garaža (65+45 PM)</t>
  </si>
  <si>
    <t>Garaža (45 PM)</t>
  </si>
  <si>
    <t>SKUPNI in skupni pomožni in tehnični prostori IMI</t>
  </si>
  <si>
    <t>Konferenčna soba (40 oseb)</t>
  </si>
  <si>
    <t>Restavracija z jedilnico / večnamenski prostor</t>
  </si>
  <si>
    <t>Centralna kuhinja</t>
  </si>
  <si>
    <t>Skladišče potrošnega materiala (sobna temperatura)</t>
  </si>
  <si>
    <t xml:space="preserve">Sprejem naročenega materiala </t>
  </si>
  <si>
    <t>Izdaja potrošnega materiala za naročnike (za OI, UKC npr.)</t>
  </si>
  <si>
    <t>Hladilna komora 1 (-20˚C do -30˚C)</t>
  </si>
  <si>
    <t>Hladilna komora 2 (-20˚C do -30˚C)</t>
  </si>
  <si>
    <t>Hladilna komora 3 (-20˚C do -30˚C)</t>
  </si>
  <si>
    <t>Hladilna komora 4 (-20˚C do -30˚C)</t>
  </si>
  <si>
    <t>Hladilna komora 5 (-20˚C do -30˚C)</t>
  </si>
  <si>
    <t>Zamrzovalniki</t>
  </si>
  <si>
    <t xml:space="preserve">Hladilne komore  </t>
  </si>
  <si>
    <t>Prostor za zamrzovalnike  (od -30˚C do -80˚C)</t>
  </si>
  <si>
    <t>Garderobe - študenti (max 120, omarice; 0,32 m2/os)</t>
  </si>
  <si>
    <t>Tehnična služba - delavnica + priročno skladišče</t>
  </si>
  <si>
    <t>Garderobe in TWC - zaposleni (160 oseb)</t>
  </si>
  <si>
    <t xml:space="preserve">Garderoba za zaposlene -  Ž (120 oseb) </t>
  </si>
  <si>
    <t>Garderoba za zaposlene - M (40 oseb)</t>
  </si>
  <si>
    <t>Kolesarnica 30-40 PMk</t>
  </si>
  <si>
    <t>LABORATORIJI IMI</t>
  </si>
  <si>
    <t>Tajništvo 2 DM</t>
  </si>
  <si>
    <t>Čajna kuhinja ob upravi</t>
  </si>
  <si>
    <t>SLUŽBE IMI</t>
  </si>
  <si>
    <t>UPRAVA IMI</t>
  </si>
  <si>
    <t>IMIU_p</t>
  </si>
  <si>
    <t>IMIU_t</t>
  </si>
  <si>
    <t>IMIU_čk</t>
  </si>
  <si>
    <t>IMIU_ss</t>
  </si>
  <si>
    <t>IMIS_k1</t>
  </si>
  <si>
    <t>IMIS_k2</t>
  </si>
  <si>
    <t>IMIS_k3</t>
  </si>
  <si>
    <t>IMIS_k4</t>
  </si>
  <si>
    <t>IMIS_k5</t>
  </si>
  <si>
    <t>IMIS_k6</t>
  </si>
  <si>
    <t>IMIS_k7</t>
  </si>
  <si>
    <t>PEDAGOŠKI PROSTORI IMI</t>
  </si>
  <si>
    <t>Kolesarnica (pokrita, notranja, nadzorovan dostop) 50 PMk</t>
  </si>
  <si>
    <t>Tkivna banka v tekočem dušiku</t>
  </si>
  <si>
    <t>Tkivni procesorji (lahko brez dnevne svetlobe)</t>
  </si>
  <si>
    <t xml:space="preserve">Avla </t>
  </si>
  <si>
    <t>Seminarski prostor (15 oseb) v povezavi s čajno kuhinjo</t>
  </si>
  <si>
    <t>Seminarski prostor 2 (50 oseb) (lahko brez okna ali s stropnimi okni)</t>
  </si>
  <si>
    <t>Mokri arhiv (lahko brez dnevne svetlobe)</t>
  </si>
  <si>
    <t>Vklapljanje (dopustno brez dnevne svetlobe)</t>
  </si>
  <si>
    <t>Prostor za sestanke  za 10 ljudi</t>
  </si>
  <si>
    <t>Laboratorij za celične kulture (čisti prostor)</t>
  </si>
  <si>
    <t>Prostor za pripravo hrane</t>
  </si>
  <si>
    <t>Z-P</t>
  </si>
  <si>
    <t>Z-najvišja etaža</t>
  </si>
  <si>
    <t>P-N1</t>
  </si>
  <si>
    <t>P-N2</t>
  </si>
  <si>
    <t>P-N4</t>
  </si>
  <si>
    <t>P-N5</t>
  </si>
  <si>
    <t>P-K1</t>
  </si>
  <si>
    <t>Z-K1</t>
  </si>
  <si>
    <t>P-P ali K1</t>
  </si>
  <si>
    <t>Prostor za hladilnike in skrinje - cca. 20 skrinj (-20˚C) in 10 skrinj (-80˚C), nujno v isti etaži</t>
  </si>
  <si>
    <t>P-N4 ali N5</t>
  </si>
  <si>
    <t>Arhiv blokov in stekelc (lahko več prostorov, vsak &gt;50 m2, zagotoviti ustrezno nosilnost! (min 200 m2)</t>
  </si>
  <si>
    <t>Garderobe - študenti (max 80, omarice; 0,32 m2/os)</t>
  </si>
  <si>
    <t>P-N3</t>
  </si>
  <si>
    <t xml:space="preserve">Opomba: </t>
  </si>
  <si>
    <t>NTP komplet, z garažo</t>
  </si>
  <si>
    <t>OCENA NTP / BTP f1,22</t>
  </si>
  <si>
    <t>IPLPR_1.1</t>
  </si>
  <si>
    <t>IPLPR_1.2</t>
  </si>
  <si>
    <t>IPLPR_1.3</t>
  </si>
  <si>
    <t>IPLCK_1.1</t>
  </si>
  <si>
    <t>IPLCK_1.2</t>
  </si>
  <si>
    <t>IPLCK_1.3</t>
  </si>
  <si>
    <t>Sanitarije M (30 M)</t>
  </si>
  <si>
    <t>Sanitarije Ž (120 ž)</t>
  </si>
  <si>
    <t>Sanitarije Ž (70 Ž)</t>
  </si>
  <si>
    <t>Sanitarije - zaposleni / skupaj v vseh etažah (max 150 oseb, 20%M, 80%Ž)</t>
  </si>
  <si>
    <t>Sanitarije - študenti (max 100 oseb, 30%M, 70%Ž)</t>
  </si>
  <si>
    <t>Prostor za medicinsko sestro + priročni arhiv 2 DM</t>
  </si>
  <si>
    <t>P-N3, N4</t>
  </si>
  <si>
    <t>Restavracija z jedilnico / večnamenski prostor; vključno z razdelilno kuhinjo</t>
  </si>
  <si>
    <t>P-P</t>
  </si>
  <si>
    <t>Z-N4</t>
  </si>
  <si>
    <t>Z-K2</t>
  </si>
  <si>
    <t>Z-N1</t>
  </si>
  <si>
    <t>Z-N3-N4</t>
  </si>
  <si>
    <t>P-N1, N2</t>
  </si>
  <si>
    <t>P-P, N1, N2</t>
  </si>
  <si>
    <t>Kadrovska služba - 2 DM</t>
  </si>
  <si>
    <t>Skupne upravne službe - vodja</t>
  </si>
  <si>
    <t>Služba Informacijske tehnologije (IT) - vodja</t>
  </si>
  <si>
    <t>Služba za kakovost - 2 DM</t>
  </si>
  <si>
    <t>Z - P</t>
  </si>
  <si>
    <t>SPREJEM in VPIS VZORCEV - 10-11 oseb</t>
  </si>
  <si>
    <t>Priročno skladišče v sklopu izdaje in sprejema vzorcev, s prostorom za hladilnike</t>
  </si>
  <si>
    <t>Ambulanta za odvzem vzorcev</t>
  </si>
  <si>
    <t>Predprostor, predajno okence, sprejem vzorcev</t>
  </si>
  <si>
    <t>Predprostor in čakalnica za paciente, prostor za vozičke</t>
  </si>
  <si>
    <t>Sprejemna pisarna vzorcev, sprejemni pult, z dvema okencema (sprejem in izdaja-čisto), triaža - 10 DM</t>
  </si>
  <si>
    <t>Niša za e-obravnavo in spremljanje vzorcev - 1 DM (zasteklen box)</t>
  </si>
  <si>
    <t>Sprejem in vpis vzorcev</t>
  </si>
  <si>
    <t>Kabinet specialist 2 DM</t>
  </si>
  <si>
    <t>Tajništvo - 2 DM</t>
  </si>
  <si>
    <t>Prostor za komunalne odpadke (papir in embalaža)</t>
  </si>
  <si>
    <t xml:space="preserve">Prostor za mešane komunalne odpadke </t>
  </si>
  <si>
    <t>Tehnični prostori - IMI</t>
  </si>
  <si>
    <t>Tehnični prostor - glavna toplotna postaja za pripravo hladilnega in ogrevalnega medija</t>
  </si>
  <si>
    <t>Tehnični prostor - DEA 1, 2, 3</t>
  </si>
  <si>
    <t xml:space="preserve">Tehnični prostor - UPS </t>
  </si>
  <si>
    <t xml:space="preserve">Tehnični prostor - gasilci za  celoten kampus </t>
  </si>
  <si>
    <t>IMIPP_P1</t>
  </si>
  <si>
    <t>IMIPP</t>
  </si>
  <si>
    <t>IMIPP_P2</t>
  </si>
  <si>
    <t>IMIPP_P1.1</t>
  </si>
  <si>
    <t>IMIPP_P1.2</t>
  </si>
  <si>
    <t>Vajalnica  (100 oseb)</t>
  </si>
  <si>
    <t>Vajalnica A (2x25 oseb)</t>
  </si>
  <si>
    <t>Vajalnica B (2x25 oseb)</t>
  </si>
  <si>
    <t>IMIPP_P1.3</t>
  </si>
  <si>
    <t>Prostor za pripravo vaj (lahko brez oken, steklena stena)</t>
  </si>
  <si>
    <t>KATEDRA IN PEDAGOŠKI PROSTORI IMI</t>
  </si>
  <si>
    <t>KATEDRA IMI</t>
  </si>
  <si>
    <t>IMIK</t>
  </si>
  <si>
    <t>IMIK_k1</t>
  </si>
  <si>
    <t>IMIK_k2</t>
  </si>
  <si>
    <t>Pisarna vabljen predavatelj - zagovori</t>
  </si>
  <si>
    <t>IMIPP_P1.4</t>
  </si>
  <si>
    <t>IMI_sv</t>
  </si>
  <si>
    <t>IMI_sv_1</t>
  </si>
  <si>
    <t>IMI_sv_1.1</t>
  </si>
  <si>
    <t>IMI_sv_1.2</t>
  </si>
  <si>
    <t>IMI_sv_1.3</t>
  </si>
  <si>
    <t>IMI_sv_1.4</t>
  </si>
  <si>
    <t>IMI_sv_2</t>
  </si>
  <si>
    <t>IMI_sv_2.1</t>
  </si>
  <si>
    <t>IMI_sv_2.2</t>
  </si>
  <si>
    <t>IMI_sv_2.3</t>
  </si>
  <si>
    <t>IMI_sv_2.4</t>
  </si>
  <si>
    <t>IMI_sv_2.5</t>
  </si>
  <si>
    <t>IMI_sv_1.5</t>
  </si>
  <si>
    <t>SLUŽBA ZA PRIPRAVO GOJIŠČ IN REAGENTOV (GOJ) - 6-8 oseb</t>
  </si>
  <si>
    <t>IMI_GOJ</t>
  </si>
  <si>
    <t>IMI_GOJ_1</t>
  </si>
  <si>
    <t>IMI_GOJ_2</t>
  </si>
  <si>
    <t>IMI_GOJ_3</t>
  </si>
  <si>
    <t>IMI_GOJ_4</t>
  </si>
  <si>
    <t>IMI_GOJ_5</t>
  </si>
  <si>
    <t>IMI_GOJ_6</t>
  </si>
  <si>
    <t>IMI_GOJ_7</t>
  </si>
  <si>
    <t>IMI_GOJ_8</t>
  </si>
  <si>
    <t>IMI_GOJ_9</t>
  </si>
  <si>
    <t>IMI_GOJ_10</t>
  </si>
  <si>
    <t>IMI_GOJ_11</t>
  </si>
  <si>
    <t>IMI_GOJ_12</t>
  </si>
  <si>
    <t>IMI_GOJ_13</t>
  </si>
  <si>
    <t>IMI_GOJ_14</t>
  </si>
  <si>
    <t>IMI_GOJ_15</t>
  </si>
  <si>
    <t>Filter  za osebje - nečisto</t>
  </si>
  <si>
    <t>Filter za osebje - čisto</t>
  </si>
  <si>
    <t>Priročno skladišče  za  dehidracijske plošče (nadzorovani pogoji)</t>
  </si>
  <si>
    <t>Hladna soba (gojišča v testiranju)</t>
  </si>
  <si>
    <t>Prostor za kontrolo kakovosti (merjenje pH, sterilnost, rastnost) gojišča in reagenti</t>
  </si>
  <si>
    <t>Hladna soba (sproščena gojišča / pripravljena na inštitutu / kupljena)</t>
  </si>
  <si>
    <t>Hladna soba (sproščena gojišča / kupljena)</t>
  </si>
  <si>
    <t>Prostor za shranjevanje kemikalij</t>
  </si>
  <si>
    <t xml:space="preserve">Prostor za shranjevanje reagentov in izdajo </t>
  </si>
  <si>
    <t>Prostor za avtoklavijanje  (rezervni prostor)</t>
  </si>
  <si>
    <t>Pisarna vodje GOJ+STP</t>
  </si>
  <si>
    <t>Prostor za pripravo (mešanje, segrevanje), mediaklavi, nalivalne linije, ročno nalivanje, prostor za ohlajanje</t>
  </si>
  <si>
    <t>Prostor za shranjevanje reagentov  (hladilnik) - tedenska zaloga (nadzorovani pogoji) - dostava reagentov iz centralnega skladišča</t>
  </si>
  <si>
    <t>Skladišče sterilne steklovine (v primeru, da bo sterilizacija v neposredni bližini prostora IMI_GOJ_3, mora biti med sterilnim delom sterilizacije, kjer se hrani sterilna steklovina in  prostorom IMI_GOJ_2 filter.</t>
  </si>
  <si>
    <t>STERILIZACIJA IN POMIVALNICA (STP) - 5  oseb</t>
  </si>
  <si>
    <t>IMI_STP</t>
  </si>
  <si>
    <t>IMI_STP_1</t>
  </si>
  <si>
    <t>IMI_STP_2</t>
  </si>
  <si>
    <t>IMI_STP_3</t>
  </si>
  <si>
    <t>IMI_STP_4</t>
  </si>
  <si>
    <t>IMI_STP_5</t>
  </si>
  <si>
    <t>IMI_STP_6</t>
  </si>
  <si>
    <t>IMI_STP_7</t>
  </si>
  <si>
    <t>IMI_STP_8</t>
  </si>
  <si>
    <t>Prostor za zbiranje infektivnih odpadkov</t>
  </si>
  <si>
    <t>Prostor za pripravo infektivnih odpadkov za avtoklaviranje</t>
  </si>
  <si>
    <t>Prostor avtoklavi (2 prehodna avtoklava)</t>
  </si>
  <si>
    <t>Pomivalnica (ročno in strojno pomivanje)</t>
  </si>
  <si>
    <t>Filter med IMI_STP_5 in IMI_STP_7</t>
  </si>
  <si>
    <t>STROKOVNO TEHNIČNE SLUŽBE IMI</t>
  </si>
  <si>
    <t>IMI_STS</t>
  </si>
  <si>
    <t>Priprava vzorcev (vključuje tudi prostor za mikroskopiranje, kjer je predvidenih 6 mikroskopov)</t>
  </si>
  <si>
    <t>Reading room (ob TLA) - posamezni boksi (pregrajeno) - 10 pozicij</t>
  </si>
  <si>
    <t>Hladna soba (ob liniji TLA)- 1 obojestranska, ki se polni iz hodnika</t>
  </si>
  <si>
    <t>Hladna soba (ob liniji TLA)- 2 obojestranska, ki se polni iz hodnika</t>
  </si>
  <si>
    <t>Topla soba (ob liniji TLA) -1</t>
  </si>
  <si>
    <t>Topla soba (ob liniji TLA) -2</t>
  </si>
  <si>
    <t>Pisarna (dežurna zdravnika, specializanti) - lahko za zastekleno steno; ob liniji TLA</t>
  </si>
  <si>
    <t>Pisarna (specializanti) - lahko za zastekleno steno; ob liniji TLA</t>
  </si>
  <si>
    <t>Prostor za aparate HK (posebej hlajeno) ob liniji TLA (zraven prostora priprava vzorcev)</t>
  </si>
  <si>
    <t>Hladna soba (zraven prostora za ATB in off) -3</t>
  </si>
  <si>
    <t>Topla soba (zraven prostora za ATB in off)- 3</t>
  </si>
  <si>
    <t>Prostor za shranjevanje potrošnega materiala, nabava</t>
  </si>
  <si>
    <t>Prostor za validacije / razvoj (razdeljeno na dve sobi)</t>
  </si>
  <si>
    <t>TLA (2-3 InoqulA-i, linija, inkubatorji, MALDI Identify,...) - ta prostor mora biti rezerviran za postavitev linije ali morebitni dve vzporedni liniji.</t>
  </si>
  <si>
    <t>IMIL</t>
  </si>
  <si>
    <t>IMIL_BMK_1</t>
  </si>
  <si>
    <t>IMIL_BMK_2</t>
  </si>
  <si>
    <t>IMIL_BMK</t>
  </si>
  <si>
    <t>IMIL_BMK_3</t>
  </si>
  <si>
    <t>IMIL_BMK_4</t>
  </si>
  <si>
    <t>IMIL_BMK_5</t>
  </si>
  <si>
    <t>IMIL_BMK_6</t>
  </si>
  <si>
    <t>IMIL_BMK_7</t>
  </si>
  <si>
    <t>IMIL_BMK_8</t>
  </si>
  <si>
    <t>IMIL_BMK_9</t>
  </si>
  <si>
    <t>IMIL_BMK_10</t>
  </si>
  <si>
    <t>IMIL_BMK_11</t>
  </si>
  <si>
    <t>IMIL_BMK_12</t>
  </si>
  <si>
    <t>IMIL_BMK_13</t>
  </si>
  <si>
    <t>IMIL_BMK_14</t>
  </si>
  <si>
    <t>IMIL_BMK_15</t>
  </si>
  <si>
    <t>IMIL_BMK_16</t>
  </si>
  <si>
    <t>IMIL_BMK_17</t>
  </si>
  <si>
    <t>IMIL_BMK_18</t>
  </si>
  <si>
    <t>IMIL_BMK_19</t>
  </si>
  <si>
    <t>IMIL_BMK_20</t>
  </si>
  <si>
    <t>Pisarna za 5 analitikov (v sklopu TLA)</t>
  </si>
  <si>
    <t>IMIL_BMK_k1</t>
  </si>
  <si>
    <t>IMIL_BMK_k</t>
  </si>
  <si>
    <t>PISARNE za osebje BMK, kabineti (lahko izven TLA)</t>
  </si>
  <si>
    <t>IMIL_BMK_k2</t>
  </si>
  <si>
    <t>IMIL_BMK_k3</t>
  </si>
  <si>
    <t>IMIL_BMK_k4</t>
  </si>
  <si>
    <t>IMIL_BMK_k5</t>
  </si>
  <si>
    <t>IMIL_BMK_k6</t>
  </si>
  <si>
    <t>IMIL_BMK_k7</t>
  </si>
  <si>
    <t>IMIL_BMK_k8</t>
  </si>
  <si>
    <t>Opomba: Prostori za osebje so lahko izven območja laboratorija, lahko so dislocirani, tudi v drugem nadstropju.</t>
  </si>
  <si>
    <t>Laboratorij  za sterilnost in snažnost</t>
  </si>
  <si>
    <t>Laboratorij - čista soba za sterilnost</t>
  </si>
  <si>
    <t>Prostor za pripravo</t>
  </si>
  <si>
    <t>IMIL_SS</t>
  </si>
  <si>
    <t>IMIL_SS_1</t>
  </si>
  <si>
    <t>IMIL_SS_2</t>
  </si>
  <si>
    <t>IMIL_SS_2.1</t>
  </si>
  <si>
    <t>IMIL_SS_2.2</t>
  </si>
  <si>
    <t>IMIL_SS_2.3</t>
  </si>
  <si>
    <t>IMIL_SS_2.4</t>
  </si>
  <si>
    <t>IMIL_SS_2.5</t>
  </si>
  <si>
    <t>Nadstropni sprejemni laboratorij</t>
  </si>
  <si>
    <t>Laboratorijski prostori za avtomatizirano molekularno diagnostiko</t>
  </si>
  <si>
    <t>IMIL_AMD</t>
  </si>
  <si>
    <t>IMIL_AMD_1</t>
  </si>
  <si>
    <t>IMIL_AMD_2</t>
  </si>
  <si>
    <t>IMIL_RMD</t>
  </si>
  <si>
    <t>IMIL_RMD_1</t>
  </si>
  <si>
    <t>IMIL_RMD_2</t>
  </si>
  <si>
    <t>IMIL_RMD_3</t>
  </si>
  <si>
    <t>IMIL_RMD_4</t>
  </si>
  <si>
    <t>Laboratorijski prostori za avtomatizirano serološko diagnostiko - 5-10 oseb (prehodno)</t>
  </si>
  <si>
    <t>IMIL_ASD</t>
  </si>
  <si>
    <t>IMIL_ASD_1</t>
  </si>
  <si>
    <t>IMIL_ASD_2</t>
  </si>
  <si>
    <t>Prostor PRZ + EMI + SMB</t>
  </si>
  <si>
    <t>Večnamenski laboratorij</t>
  </si>
  <si>
    <t>Pisarniško tehnični del PRZ (Delovnega prostora za do 4x računalnik s pisalno mizo, stalaže, omarice za dokumentacijo)</t>
  </si>
  <si>
    <t>Pisarniško tehnični del HIV (delovni prostor za do 10x računalnik s pisalno mizo - od tega 3x v tihem delu, stalaže, omarice za dokumentacijo)</t>
  </si>
  <si>
    <t>Prostor WHO+VIN</t>
  </si>
  <si>
    <t>Pisarniško tehnični del WHO (Delovnega prostora za do 4x računalnik s pisalno mizo, stalaže, omarice za dokumentacijo)</t>
  </si>
  <si>
    <t>Pisarniško tehnični del VIN (delovni prostor za do 10x računalnik s pisalno mizo, od tega ločen tihi del za dve osebi; stalaže, omarice za dokumentacijo)</t>
  </si>
  <si>
    <t>Pisarniško tehnični del SMB (Delovnega prostora za do 8x računalnik s pisalno mizo, stalaže, omarice za dokumentacijo)</t>
  </si>
  <si>
    <t>Laboratorij za elektronsko mikroskopijo (EMI)</t>
  </si>
  <si>
    <t>Opomba: upoštevati je potrebno posebne zahteve (tresljaji, zatemnitev, farradayeva kletka...)</t>
  </si>
  <si>
    <t>EMI</t>
  </si>
  <si>
    <t>Mikroskopirnica</t>
  </si>
  <si>
    <t>UPRAVA IN SLUŽBE IMI</t>
  </si>
  <si>
    <t>IMIUS</t>
  </si>
  <si>
    <t>IMIL_M</t>
  </si>
  <si>
    <t>IMIL_M_1</t>
  </si>
  <si>
    <t>IMIL_EMI</t>
  </si>
  <si>
    <t>IMIL_EMI_1</t>
  </si>
  <si>
    <t>IMIL_EMI_2</t>
  </si>
  <si>
    <t>IMIL_HIV</t>
  </si>
  <si>
    <t>IMIL_HIV_1</t>
  </si>
  <si>
    <t>Laboratorij za celično imunologijo (CEL) - 7 oseb</t>
  </si>
  <si>
    <t xml:space="preserve">Laboratorij priprava + laboratorij R&amp;D </t>
  </si>
  <si>
    <t>Laboratorij pretočna citometrija</t>
  </si>
  <si>
    <t>Laboratorij - čista soba (celične kulture)</t>
  </si>
  <si>
    <t>Filter - vstopni</t>
  </si>
  <si>
    <t>Filter</t>
  </si>
  <si>
    <t>Izolacija</t>
  </si>
  <si>
    <t>Laboratorij za humoralno imunologijo (HUM)</t>
  </si>
  <si>
    <t>IMIL_HUMI</t>
  </si>
  <si>
    <t>IMIL_HUMI_1</t>
  </si>
  <si>
    <t>IMIL_HUMI_2</t>
  </si>
  <si>
    <t>Pisarne in kabineti za celično imunologijo</t>
  </si>
  <si>
    <t>Pisarne in kabineti za humoralno imunologijo</t>
  </si>
  <si>
    <t>Humoralna imunologija</t>
  </si>
  <si>
    <t>Skupni prostori - IMI</t>
  </si>
  <si>
    <t>IMIL_HUMI_k1</t>
  </si>
  <si>
    <t>IMIL_HUMI_k2</t>
  </si>
  <si>
    <t>Služba Informacijske tehnologije (IT) - 2+1 DM</t>
  </si>
  <si>
    <t xml:space="preserve">Laboratorij GSO - 2. stopnja              </t>
  </si>
  <si>
    <t>Prostor za tehtanje (dostopen iz prostora IMI_GOJ_5)</t>
  </si>
  <si>
    <t>Prostor za sortiranje (neposredno za prehodnima avtoklavoma)</t>
  </si>
  <si>
    <t xml:space="preserve">Prostor za odvzem urina </t>
  </si>
  <si>
    <t>Prostor za odvzem krvi in brisov</t>
  </si>
  <si>
    <t xml:space="preserve">Ordinacija (zdravnik, konzultacije pacient) </t>
  </si>
  <si>
    <t>Prostor za pripravo reagentov (digestorij, prostor za tehtanje), priprava ultračiste vode (lokalno)</t>
  </si>
  <si>
    <t>Sterilizacija priprava, (prehodni suhi sterilizator + plazma sterilizator)</t>
  </si>
  <si>
    <r>
      <t xml:space="preserve">Prostor za shranjevanje sterilnega materiala  (v primeru, da bodo prostori službe za pripravo gojišč v neposredni bližini shrambe za sterilni material, bo prostor s prostorom </t>
    </r>
    <r>
      <rPr>
        <sz val="10"/>
        <rFont val="Arial Narrow"/>
        <family val="2"/>
        <charset val="238"/>
      </rPr>
      <t>IMI_GOJ_3</t>
    </r>
    <r>
      <rPr>
        <sz val="10"/>
        <color theme="1"/>
        <rFont val="Arial Narrow"/>
        <family val="2"/>
        <charset val="238"/>
      </rPr>
      <t xml:space="preserve"> dostopen preko filtra.</t>
    </r>
  </si>
  <si>
    <t>Čista soba (2x laminar)</t>
  </si>
  <si>
    <t>MOLEKULARNA IN SEROLOŠKA DIAGNOSTIKA OKUŽB</t>
  </si>
  <si>
    <t>Laboratorij za snažnost (vključno z analizo)</t>
  </si>
  <si>
    <t>Laboratorijski prostori za ročno molekularno diagnostiko - 5-10 oseb (prehodno)</t>
  </si>
  <si>
    <t>Vklapljanje (digestorij)</t>
  </si>
  <si>
    <t>Tehnični prostor (kompresor)</t>
  </si>
  <si>
    <t>IMIL_EMI_3</t>
  </si>
  <si>
    <t>Filter - izstop</t>
  </si>
  <si>
    <t>P-K1, če je zagotovljena naravna svetloba</t>
  </si>
  <si>
    <t>Opomba: Dostop za dvigalo za vzorce (povezano najmanj z R&amp;D nadstropjem, bakteriologijo, prejemno pisarno in arhivom)</t>
  </si>
  <si>
    <t>IMIL_HIV_2</t>
  </si>
  <si>
    <t>IMIL_HIV_3</t>
  </si>
  <si>
    <t>R&amp;D / NGS / FRC / BSL3 / CELICE</t>
  </si>
  <si>
    <t>IMIRD</t>
  </si>
  <si>
    <t>IMIRD_SL</t>
  </si>
  <si>
    <t>Laboratorij (prihod vzorcev + hladilnik + zamrzovalnik)</t>
  </si>
  <si>
    <t>IMIRD_VL</t>
  </si>
  <si>
    <t>IMIRD_VL_1</t>
  </si>
  <si>
    <t>Laboratorij</t>
  </si>
  <si>
    <t>Laboratorij s PCR aparati</t>
  </si>
  <si>
    <t>IMIRD_RMD</t>
  </si>
  <si>
    <t>IMIRD_RMD_1</t>
  </si>
  <si>
    <t>IMIRD_RMD_2</t>
  </si>
  <si>
    <t>IMIRD_RMD_3</t>
  </si>
  <si>
    <t>IMIRD_RMD_4</t>
  </si>
  <si>
    <t>IMIRD_RMD_5</t>
  </si>
  <si>
    <t>Laboratorijski prostori za ročno molekularno diagnostiko R&amp;D (5-10 oseb, prehodno)</t>
  </si>
  <si>
    <t>Laboratorij (pre PCR setup / reverzna transkripcija)</t>
  </si>
  <si>
    <t>Laboratorij za mmx</t>
  </si>
  <si>
    <t>Laboratorij (PCR aparati za enrichment)</t>
  </si>
  <si>
    <t>Laboratorij (library prep)</t>
  </si>
  <si>
    <t>Laboratorij (post PCR &amp; Lib QC/normalisation),</t>
  </si>
  <si>
    <t>Laboratorij (sekvenatorji ONT, T=sobna)</t>
  </si>
  <si>
    <t>Laboratorij (sekvenatorji Illumina; T=&lt;20)</t>
  </si>
  <si>
    <t>Laboratorijski prostori za sekvenciranje - NGS (do 8 oseb, prehodno)</t>
  </si>
  <si>
    <t>Celični laboratorij</t>
  </si>
  <si>
    <t>Predprostor (omarice, shramba materiala, CO2 jeklenke)</t>
  </si>
  <si>
    <t>IMIRD_NGS</t>
  </si>
  <si>
    <t>IMIRD_NGS_1</t>
  </si>
  <si>
    <t>IMIRD_NGS_4</t>
  </si>
  <si>
    <t>IMIRD_NGS_2</t>
  </si>
  <si>
    <t>IMIRD_NGS_3</t>
  </si>
  <si>
    <t>IMIRD_NGS_5</t>
  </si>
  <si>
    <t>IMIRD_NGS_6</t>
  </si>
  <si>
    <t>IMIRD_NGS_7</t>
  </si>
  <si>
    <t>IMIRD_CL</t>
  </si>
  <si>
    <t>IMIRD_CL_1</t>
  </si>
  <si>
    <t>IMIRD_CL_2</t>
  </si>
  <si>
    <t>Laboratorij tip BSL 3</t>
  </si>
  <si>
    <t>Garderobni filter za osebje (s prehodnimi garderobnimi omarami) - vhod</t>
  </si>
  <si>
    <t>Garderobni filter za osebje - čisti vhod</t>
  </si>
  <si>
    <t>Garderobni filter za osebje - nečisto</t>
  </si>
  <si>
    <t>Prostor za predajo materiala (predajna komora) tudi zdrave živali</t>
  </si>
  <si>
    <t>Prostor za iznos materiala</t>
  </si>
  <si>
    <t>Tuš - prehodni</t>
  </si>
  <si>
    <t>Laboratorij 1</t>
  </si>
  <si>
    <t>Laboratorij 2</t>
  </si>
  <si>
    <t>Laboratorij 3</t>
  </si>
  <si>
    <t>Prostor za iznos steriliziranih infektivnih odpadkov</t>
  </si>
  <si>
    <t xml:space="preserve">Nadzorna soba - izven podtlaka </t>
  </si>
  <si>
    <t>IMIRD_P3</t>
  </si>
  <si>
    <t>IMIRD_P3_1</t>
  </si>
  <si>
    <t>IMIRD_P3_2</t>
  </si>
  <si>
    <t>IMIRD_P3_3</t>
  </si>
  <si>
    <t>IMIRD_P3_4</t>
  </si>
  <si>
    <t>IMIRD_P3_5</t>
  </si>
  <si>
    <t>IMIRD_P3_6</t>
  </si>
  <si>
    <t>IMIRD_P3_7</t>
  </si>
  <si>
    <t>IMIRD_P3_8</t>
  </si>
  <si>
    <t>IMIRD_P3_9</t>
  </si>
  <si>
    <t>IMIRD_P3_10</t>
  </si>
  <si>
    <t>IMIRD_P3_11</t>
  </si>
  <si>
    <t>IMIRD_P3_12</t>
  </si>
  <si>
    <t>IMIRD_P3_13</t>
  </si>
  <si>
    <t>Favnistični raziskovalni center</t>
  </si>
  <si>
    <t>Prostor 1</t>
  </si>
  <si>
    <t>Prostor 2</t>
  </si>
  <si>
    <t>Pomivalnica/shramba/</t>
  </si>
  <si>
    <t>IMIRD_FRC</t>
  </si>
  <si>
    <t>Obhodni hodnik okrog prostorov</t>
  </si>
  <si>
    <t>IMIRD_FRC_1</t>
  </si>
  <si>
    <t>IMIRD_FRC_2</t>
  </si>
  <si>
    <t>IMIRD_FRC_3</t>
  </si>
  <si>
    <t>IMIRD_FRC_4</t>
  </si>
  <si>
    <t>IMIRD_FRC_5</t>
  </si>
  <si>
    <t>IMIRD_SP</t>
  </si>
  <si>
    <t>IMIRD_SP_1</t>
  </si>
  <si>
    <t>IMIRD_SP_2</t>
  </si>
  <si>
    <t>IMIRD_SP_3</t>
  </si>
  <si>
    <t>IMIRD_SP_4</t>
  </si>
  <si>
    <t>IMIRD_SP_5</t>
  </si>
  <si>
    <t>IMIRD_SP_6</t>
  </si>
  <si>
    <t>IMIRD_SP_7</t>
  </si>
  <si>
    <t>IMIRD_SP_8</t>
  </si>
  <si>
    <t>IMIRD_SP_9</t>
  </si>
  <si>
    <t>IMIRD_SP_10</t>
  </si>
  <si>
    <t>Laboratorij za kultivacijo zahtevnih bakterij</t>
  </si>
  <si>
    <t>Splošni in pisarniški prostori za sklop MSDO</t>
  </si>
  <si>
    <t>IMIL_KZB</t>
  </si>
  <si>
    <t>IMIL_KZB_1</t>
  </si>
  <si>
    <t>IMIL_KZB_2</t>
  </si>
  <si>
    <t>IMIL_KZB_3</t>
  </si>
  <si>
    <t>Laboratorij SSO</t>
  </si>
  <si>
    <t>Prostor BOR</t>
  </si>
  <si>
    <t>Prostor KLM</t>
  </si>
  <si>
    <t>IMIL_SSO</t>
  </si>
  <si>
    <t>IMIL_SSO_1</t>
  </si>
  <si>
    <t>IMIL_SSO_2</t>
  </si>
  <si>
    <t>IMIL_MIK</t>
  </si>
  <si>
    <t xml:space="preserve">Laboratorij za diagnostiko glivnih okužb </t>
  </si>
  <si>
    <t>Predprostor - vhod v mikološki laboratorij (podtlak, preprečevanje širjenja plesni po IMI)</t>
  </si>
  <si>
    <t>Prostor za lab. sestanke, analize in izdelavo izvidov ("akvarij")</t>
  </si>
  <si>
    <t>IMIL_MIK_1</t>
  </si>
  <si>
    <t>IMIL_MIK_1.1</t>
  </si>
  <si>
    <t>IMIL_MIK_1.2</t>
  </si>
  <si>
    <t>IMIL_MSDO</t>
  </si>
  <si>
    <t>ZBIRNI PREGLED POVRŠIN ZA SKLOP IMI</t>
  </si>
  <si>
    <t>po etažah</t>
  </si>
  <si>
    <t>Z-zadnja etaža</t>
  </si>
  <si>
    <t>Opomba: prostora ločena z odstranljivo predelno steno</t>
  </si>
  <si>
    <t>Opomba: Ambulanta za odvzem vzorcev naj ima ločen dostop</t>
  </si>
  <si>
    <t>Opomba: Sprejem in vpis vzorcev naj ima ločen dostop, omogočen mora biti dostop za dostavna vozila</t>
  </si>
  <si>
    <t>MIKOLOGIJA / LABORATORIJ ZA DIAGNOSTIKO GLIVIČNIH INFEKCIJ</t>
  </si>
  <si>
    <t xml:space="preserve">Opomba: Vsa molekularna diagnostika invazivnih mikoz se izvaja ločeno v SMB oz. v okviru ostale molekularne diagnostike. Hladna soba, Čista in Čista soba sta del skupnih prostorov GLI-BOL. V laboratoriju tudi UV-mikroskop (souporaba s PRZ). </t>
  </si>
  <si>
    <t>IMI_SP_1</t>
  </si>
  <si>
    <t>IMI_SP_2</t>
  </si>
  <si>
    <t>IMI_SP_3</t>
  </si>
  <si>
    <t>IMI_SP_4</t>
  </si>
  <si>
    <t>IMI_SP_6</t>
  </si>
  <si>
    <t>IMI_SP_7</t>
  </si>
  <si>
    <t>IMI_SP_8</t>
  </si>
  <si>
    <t>IMI_SP</t>
  </si>
  <si>
    <t>IMI_SPTP</t>
  </si>
  <si>
    <t>IMI_SPTP_1</t>
  </si>
  <si>
    <t>IMI_SPTP_1.1</t>
  </si>
  <si>
    <t>IMI_SPTP_1.2</t>
  </si>
  <si>
    <t>IMI_SPTP_2</t>
  </si>
  <si>
    <t>IMI_SPTP_3</t>
  </si>
  <si>
    <t>IMI_SPTP_4</t>
  </si>
  <si>
    <t>IMI_SPTP_3.1</t>
  </si>
  <si>
    <t>IMI_SPTP_3.2</t>
  </si>
  <si>
    <t>IMI_SPTP_3.3</t>
  </si>
  <si>
    <t>IMI_SPTP_5</t>
  </si>
  <si>
    <t>IMI_SPTP_4.1</t>
  </si>
  <si>
    <t>IMI_SPTP_4.2</t>
  </si>
  <si>
    <t>IMI_SPTP_6</t>
  </si>
  <si>
    <t>IMI_SPTP_5.1</t>
  </si>
  <si>
    <t>IMI_SPTP_5.2</t>
  </si>
  <si>
    <t>IMI_SPTP_5.3</t>
  </si>
  <si>
    <t>IMI_SPTP_5.4</t>
  </si>
  <si>
    <t>IMI_SPTP_5.5</t>
  </si>
  <si>
    <t>IMI_SPTP_5.6</t>
  </si>
  <si>
    <t>IMI_SPTP_7</t>
  </si>
  <si>
    <t>IMI_SPTP_6.1</t>
  </si>
  <si>
    <t>IMI_SPTP_6.2</t>
  </si>
  <si>
    <t>IMI_SPTP_6.3</t>
  </si>
  <si>
    <t>IMI_SPTP_6.4</t>
  </si>
  <si>
    <t>IMI_SPTP_6.5</t>
  </si>
  <si>
    <t>IMI_SPTP_8</t>
  </si>
  <si>
    <t>IMI_SPTP_7.1</t>
  </si>
  <si>
    <t>IMI_SPTP_8.1</t>
  </si>
  <si>
    <t>IMI_SPTP_8.2</t>
  </si>
  <si>
    <t>IMI_SPTP_8.3</t>
  </si>
  <si>
    <t>IMI_SPTP_8.4</t>
  </si>
  <si>
    <t>IMI_SPTP_8.5</t>
  </si>
  <si>
    <t>IMI_SPTP_9</t>
  </si>
  <si>
    <t>IMI_SPTP_9.1</t>
  </si>
  <si>
    <t>IMI_SPTP_9.2</t>
  </si>
  <si>
    <t>IMI_SPTP_10</t>
  </si>
  <si>
    <t>IMI_SPTP_11</t>
  </si>
  <si>
    <t>IMI_SPTP_10.1</t>
  </si>
  <si>
    <t>IMI_SPTP_12</t>
  </si>
  <si>
    <t>IMI_SPTP_11.1</t>
  </si>
  <si>
    <t>IMI_SPTP_11.2</t>
  </si>
  <si>
    <t>IMI_SPTP_11.3</t>
  </si>
  <si>
    <t>IMI_SPTP_11.4</t>
  </si>
  <si>
    <t>IMI_SPTP_11.5</t>
  </si>
  <si>
    <t>IMI_SPTP_11.6</t>
  </si>
  <si>
    <t>IMI_SPTP_13</t>
  </si>
  <si>
    <t>IMI_SPTP_14</t>
  </si>
  <si>
    <t>IMI_SPTP_13.1</t>
  </si>
  <si>
    <t>IMI_SPTP_13.2</t>
  </si>
  <si>
    <t>IMI_SPTP_13.3</t>
  </si>
  <si>
    <t>IMI_SPTP_15</t>
  </si>
  <si>
    <t>IMI_SPTP_14.1</t>
  </si>
  <si>
    <t>IMI_SPTP_14.2</t>
  </si>
  <si>
    <t>IMI_SPTP_14.3</t>
  </si>
  <si>
    <t>IMI_SPTP_16</t>
  </si>
  <si>
    <t>IMI_SPTP_17</t>
  </si>
  <si>
    <t>IMI_SPTP_16.1</t>
  </si>
  <si>
    <t>IMI_SPTP_16.2</t>
  </si>
  <si>
    <t>IMI_SPTP_16.3</t>
  </si>
  <si>
    <t>IMI_SPTP_18</t>
  </si>
  <si>
    <t>IMI_SPTP_17.1</t>
  </si>
  <si>
    <t>IMI_SPTP_17.2</t>
  </si>
  <si>
    <t>IMI_SPTP_19</t>
  </si>
  <si>
    <t>IMI_SPTP_18.1</t>
  </si>
  <si>
    <t>IMI_SPTP_18.2</t>
  </si>
  <si>
    <t>IMI_SPTP_19.1</t>
  </si>
  <si>
    <t>IMI_SPTP_19.2</t>
  </si>
  <si>
    <t>IMI_SPTP_19.3</t>
  </si>
  <si>
    <t>IMI_SPTP_19.4</t>
  </si>
  <si>
    <t>IMI_SPTP_19.5</t>
  </si>
  <si>
    <t>IMI_SPTP_19.6</t>
  </si>
  <si>
    <t>IMI_SPTP_19.7</t>
  </si>
  <si>
    <t>IMI_SPTP_19.8</t>
  </si>
  <si>
    <t>IMI_SPTP_19.9</t>
  </si>
  <si>
    <t>IMI_SPTP_19.10</t>
  </si>
  <si>
    <t>IMI_SPTP_19.11</t>
  </si>
  <si>
    <t>IMI_SPTP_19.12</t>
  </si>
  <si>
    <t>IMI_SPTP_19.13</t>
  </si>
  <si>
    <t>IMI_SPTP_19.14</t>
  </si>
  <si>
    <t>IMI_SPTP_19.15</t>
  </si>
  <si>
    <t>IMI_SPTP_19.16</t>
  </si>
  <si>
    <t>IMI_SPTP_19.17</t>
  </si>
  <si>
    <t>IMI_SPTP_19.18</t>
  </si>
  <si>
    <t>IMI_K</t>
  </si>
  <si>
    <t>IMI_G</t>
  </si>
  <si>
    <t>IMI_ko</t>
  </si>
  <si>
    <t>ZAKLONIŠČE</t>
  </si>
  <si>
    <t xml:space="preserve">Predavalnica (100-120 oseb), predeljena na dva dela </t>
  </si>
  <si>
    <t>PISARNE in KABINETI max 12 oseb</t>
  </si>
  <si>
    <t>Pisarne in kabineti - katedra max 28 oseb</t>
  </si>
  <si>
    <t>skupaj za zaposlene 2/3 od 389= 260 oseb</t>
  </si>
  <si>
    <t>max število zaposlenih v KZ (IMI 180, IP 150, DM 40, MŠS 3, CB 12, ss4, skupaj 389)</t>
  </si>
  <si>
    <t>skupaj za študente 2/3 od 295= 197 oseb</t>
  </si>
  <si>
    <t>skupaj zaklonišče za 457 oseb</t>
  </si>
  <si>
    <t xml:space="preserve">Zaklonišče naj bo dvonamensko (garaža + tehnični del; od tega cca 330 m2 bivalni del - lahko garaža, garderobe; skupaj cca 500 m2) - tehnični del </t>
  </si>
  <si>
    <t>SKLOP SEVERNI DEL (Z1)</t>
  </si>
  <si>
    <t>VSE SKUPAJ NTP SKLOP SEVERNI DEL (Z1) z garažo</t>
  </si>
  <si>
    <t>SKLOPJUŽNI DEL (Z2)</t>
  </si>
  <si>
    <t>VSE SKUPAJ NTP sklop JUŽNI DEL (Z2) brez garaže</t>
  </si>
  <si>
    <t>VSE SKUPAJ NTP SKLOP JUŽNI DEL (Z2) z garažo</t>
  </si>
  <si>
    <t>SKLOP V CELOTI SEVERNI IN JUŽNI DEL(Z1+Z2)   NTP brez garaže</t>
  </si>
  <si>
    <t>NAZIV sklopa prostorov / OE - IMI</t>
  </si>
  <si>
    <t>SKUPAJ uporabne površine IMI</t>
  </si>
  <si>
    <t>KMRC-CB</t>
  </si>
  <si>
    <t>SKLOP V CELOTI SEVERNI IN JUŽNI DEL (Z1+Z2)    NTP z garažo</t>
  </si>
  <si>
    <t>SKLOP V CELOTI SEVERNI IN JUŽNI DEL (Z1+Z2)    NTP z garažo in zakloniščem</t>
  </si>
  <si>
    <t>Pisarna 1 - 3 DM</t>
  </si>
  <si>
    <t>Pisarna 2 - 3 DM</t>
  </si>
  <si>
    <t>Pisarna 3 - 3 DM</t>
  </si>
  <si>
    <t>Pisarna 4 - 3 DM</t>
  </si>
  <si>
    <t>Pisarna 5 - 3 DM</t>
  </si>
  <si>
    <t>Pisarna 6 - 3 DM</t>
  </si>
  <si>
    <t>Pisarna 9 - 6 DM</t>
  </si>
  <si>
    <t>Pisarna 10 - 6 DM</t>
  </si>
  <si>
    <t>VSE SKUPAJ NTP SKLOP SEVERNI DEL (Z1) brez garaže</t>
  </si>
  <si>
    <t>Laboratorij GSO  (več prostorov znotraj sklopa):</t>
  </si>
  <si>
    <t>Z2_K</t>
  </si>
  <si>
    <t>Z2_G</t>
  </si>
  <si>
    <t>Z2_ko</t>
  </si>
  <si>
    <t>ZBIRNI PREGLED POVRŠIN ZA SKLOP JUŽNI DEL (Z2) - DM+CB+MŠS</t>
  </si>
  <si>
    <t>Z2 (II.+III.+IV.)</t>
  </si>
  <si>
    <t>Vse skupaj brez garaže SKLOP JUŽNI DEL (Z2) (NTP)</t>
  </si>
  <si>
    <t>Vse skupaj z garažo SKLOP JUŽNI DEL (Z2) (NTP)</t>
  </si>
  <si>
    <t>VSE SKUPAJ CELOTEN SKLOP (Z1+Z2)    NTP brez garaže</t>
  </si>
  <si>
    <t>VSE SKUPAJ CELOTEN SKLOP (Z1+Z2)    NTP z garažo</t>
  </si>
  <si>
    <t>VSE SKUPAJ CELOTEN SKLOP (Z1+Z2)    NTP z garažo in zakloniščem</t>
  </si>
  <si>
    <t>SKLOP JUŽNI DEL (Z2)</t>
  </si>
  <si>
    <t>SKLOP SEVERNI IN JUŽNI DEL SKUPAJ (Z1+Z2)</t>
  </si>
  <si>
    <t xml:space="preserve">Navodilo: </t>
  </si>
  <si>
    <t>Prosimo, da natečajniki izpolnijo rumeno označena polja (BTP naj se povzamejo iz načrtov!, za izračun FI naj se upoštevajo BTP površine skladno z določili OPN MOL ID)</t>
  </si>
  <si>
    <t>SEVERNI DEL BTP skupaj (brez garaže)</t>
  </si>
  <si>
    <t>JUŽNI DEL BTP skupaj (brez garaže)</t>
  </si>
  <si>
    <t>BTP, ki se upoštevajo pri izračunu FI za celoto:</t>
  </si>
  <si>
    <t>BTP za izračun FI, skupaj z Vurnikovo stavbo:</t>
  </si>
  <si>
    <t>BTP za izračun FI, skupaj z Vurnikovo stavbo</t>
  </si>
  <si>
    <t>Pripravljalna in zemeljska dela (vključno z zaščito gradbene jame)</t>
  </si>
  <si>
    <t>Gradbeno obrtniška dela (vključno z garažo)</t>
  </si>
  <si>
    <t xml:space="preserve">Večnamenski laboratorij </t>
  </si>
  <si>
    <t>Večnamenski laboratorij (komplement, nevroimunologija, plazemske, splošno + ročna serologija HIV)</t>
  </si>
  <si>
    <t>Pisarniško tehnični del IMU (delovni prostor za do 8x računalnik s pisalno mizo, stalaže, omarice za dokumentacijo)</t>
  </si>
  <si>
    <t>Prostor HIV + IMU; do 18 oseb</t>
  </si>
  <si>
    <t>umeščanje v etažo</t>
  </si>
  <si>
    <t>Z - K2</t>
  </si>
  <si>
    <t>P - P</t>
  </si>
  <si>
    <t>P - K1, K2</t>
  </si>
  <si>
    <t>P - K1</t>
  </si>
  <si>
    <t>Z - zadnja etaža</t>
  </si>
  <si>
    <t>P - zadnja etaža</t>
  </si>
  <si>
    <t>Z = zahteva, P=priporočilo, če ni navedbe natečajnik o umestitvi presodi sam</t>
  </si>
  <si>
    <t>P - K1, P</t>
  </si>
  <si>
    <t>P-K1, P</t>
  </si>
  <si>
    <t>Tehnični prostor - DEMI voda</t>
  </si>
  <si>
    <t>IMI_SPTP_19.19</t>
  </si>
  <si>
    <t xml:space="preserve">Tehnični prostor - kompresorska postaja (komprimiran zrak) </t>
  </si>
  <si>
    <t>Opomba: Potrebna povezava z R&amp;D molekularnim laboratorijem.</t>
  </si>
  <si>
    <t>Pisarna vodje laboratorija PRZ</t>
  </si>
  <si>
    <t>Pisarna vodje laboratorija SMB</t>
  </si>
  <si>
    <t>Pisarna vodje laboratorija HIV</t>
  </si>
  <si>
    <t>Pisarna vodje laboratorija WHO</t>
  </si>
  <si>
    <t>Pisarna vodje laboratorija VIN</t>
  </si>
  <si>
    <t>Laboratorij 1 - glivni antigeni (HEPA filtracija) ročna serologija</t>
  </si>
  <si>
    <t>Laboratorij 2- glivni antigeni (glukan; HEPA filtracija) ročna serologija</t>
  </si>
  <si>
    <t>IMI_SPTP_6.6</t>
  </si>
  <si>
    <t>Hladilna komora 6 (+4˚C)</t>
  </si>
  <si>
    <t>Opomba: ta prostor z dvigalom za vzorce povezan z IMIRD_RMD_5 Post PCR</t>
  </si>
  <si>
    <t>Opomba: prostora ločena z odstranljivo predelno steno, dvigalo za vzorce povezano z IMIL_RMD</t>
  </si>
  <si>
    <t>Pisarna vodje laboratorija KLM</t>
  </si>
  <si>
    <t>Pisarna 1 - 3 DM - vodje procesov</t>
  </si>
  <si>
    <t>Pisarna 2 - 3 DM - vodje procesov</t>
  </si>
  <si>
    <t>Pisarna vodje laboratorija CEL</t>
  </si>
  <si>
    <t>Pisarna 1 - 2 DM</t>
  </si>
  <si>
    <t>Pisarna 2 - 2 DM</t>
  </si>
  <si>
    <t>Pisarna 3 - 2 DM</t>
  </si>
  <si>
    <t>EF (BOR+SSO)</t>
  </si>
  <si>
    <t>IMI_sv_1.6</t>
  </si>
  <si>
    <t>IMI_sv_1.7</t>
  </si>
  <si>
    <t>Hladilna komora 7 (+4˚C)</t>
  </si>
  <si>
    <t>IMI_SPTP_6.7</t>
  </si>
  <si>
    <t>Sanitarije - študenti (max 120 oseb) 60%Ž in 40%M</t>
  </si>
  <si>
    <t>Sanitarije - zaposleni (180 oseb) / skupaj v vseh etažah 80%Ž in 20%M</t>
  </si>
  <si>
    <t>CELIČNA IMUNOLOGIJA (IMUc)</t>
  </si>
  <si>
    <t>IMI_IMUc</t>
  </si>
  <si>
    <t>IMIL_IMUc</t>
  </si>
  <si>
    <t>IMIL_IMUc_1</t>
  </si>
  <si>
    <t>IMIL_IMUc_2</t>
  </si>
  <si>
    <t>IMIL_IMUc_3</t>
  </si>
  <si>
    <t>IMIL_IMUc_3.1</t>
  </si>
  <si>
    <t>IMIL_IMUc_3.2</t>
  </si>
  <si>
    <t>IMIL_IMUc_3.3</t>
  </si>
  <si>
    <t>IMIL_IMUc_3.2.1</t>
  </si>
  <si>
    <t>IMIL_IMUc_3.2.2</t>
  </si>
  <si>
    <t>IMIL_IMUc_3.3.1</t>
  </si>
  <si>
    <t>IMIL_IMUc_3.4</t>
  </si>
  <si>
    <t>IMIL_IMUc_3.5</t>
  </si>
  <si>
    <t>IMIL_IMUc_k1</t>
  </si>
  <si>
    <t>IMIL_IMUc_k2</t>
  </si>
  <si>
    <t>IMIL_IMUc_k3</t>
  </si>
  <si>
    <t>INŠTITUT in KATEDRA za MIKROBIOLOGIJO IN IMUNOLOGIJO (brez G in Kom)</t>
  </si>
  <si>
    <t>f povečanja</t>
  </si>
  <si>
    <t>Laboratorij s predajnimi hladilniki (enako izhodi za osebje)</t>
  </si>
  <si>
    <t>Laboratorij za pipetiranje</t>
  </si>
  <si>
    <t>Laboratorij z avtomatiziranimi molekularnimi sistemi</t>
  </si>
  <si>
    <t>Laboratorij za izolacijo NK za pipetiranje</t>
  </si>
  <si>
    <t>Laboratorij za MMX</t>
  </si>
  <si>
    <t>Laboratorij za load</t>
  </si>
  <si>
    <t>Laboratorij za avtomatizirano serologijo</t>
  </si>
  <si>
    <t>Post PCR del je pregrajen za GelDocGo z možnostjo zatemnitve</t>
  </si>
  <si>
    <t>Filter -  airlock 1</t>
  </si>
  <si>
    <t>Filter -  airlock 2</t>
  </si>
  <si>
    <t>Filter -  airlock 3</t>
  </si>
  <si>
    <t>visoke šole</t>
  </si>
  <si>
    <t>1/30 BTP</t>
  </si>
  <si>
    <t>1/60 BTP</t>
  </si>
  <si>
    <t xml:space="preserve">od tega obiskovalci </t>
  </si>
  <si>
    <t>CC-SI 12630</t>
  </si>
  <si>
    <t>BTP (m2)</t>
  </si>
  <si>
    <t xml:space="preserve">normativ </t>
  </si>
  <si>
    <t>od tega 20% obiskovalci</t>
  </si>
  <si>
    <t>od tega 10% obiskovalci</t>
  </si>
  <si>
    <t>PC2: 50%</t>
  </si>
  <si>
    <t>PM</t>
  </si>
  <si>
    <t>motorni promet</t>
  </si>
  <si>
    <t>kolesarji</t>
  </si>
  <si>
    <t xml:space="preserve">1PMk/5 študenti + 1PMk/5 zaposleni </t>
  </si>
  <si>
    <t>1/100 BTP m2</t>
  </si>
  <si>
    <t>znanstveno raziskovalno delo</t>
  </si>
  <si>
    <t>Okvirni izračun parkinih mest</t>
  </si>
  <si>
    <t>PMk</t>
  </si>
  <si>
    <t>SKLOP OFF TLA</t>
  </si>
  <si>
    <t>OFF TLA</t>
  </si>
  <si>
    <t>Garaža 40-45 PM</t>
  </si>
  <si>
    <t>Opomba: Lokacija v nadstropju off-TLA, glive</t>
  </si>
  <si>
    <t>Prostor za kontrolo kakovosti, bioreaktor za oralno mikrobiologijo (če ne bi bil skupen s Službo za pripravo gojišč)</t>
  </si>
  <si>
    <t>Prostor KLM + BOR (+SMB)</t>
  </si>
  <si>
    <t>IMIL_HIV_4</t>
  </si>
  <si>
    <t>Opomba: Laboratorij za sterilnost in snažnost naj bo povezan s prostori za mikologijo, Laboratorija za sterilnost in snažnost morata biti ločena, s predajnim oknom za vzorce.</t>
  </si>
  <si>
    <t>kontrola</t>
  </si>
  <si>
    <t>BAKTERIOLOGIJA TLA - 60 oseb</t>
  </si>
  <si>
    <t>BAKTERIOLOGIJA - BAKTERIOLOŠKA AVTOMATIZIRANA LINIJA TLA - 60 oseb</t>
  </si>
  <si>
    <t>naravna svetloba</t>
  </si>
  <si>
    <t>P-1N+2N</t>
  </si>
  <si>
    <t>Mikroskopi (temni prostor)</t>
  </si>
  <si>
    <t>nadstropni sprejemni laboratorij</t>
  </si>
  <si>
    <t>Tehnični prostor - strojnica klimati 4 (BSL 3)</t>
  </si>
  <si>
    <t>Opomba: TEHNIČNO TEHNOLOŠKI DEL - LOČEN SISTEM!</t>
  </si>
  <si>
    <t>Kuhinja</t>
  </si>
  <si>
    <t xml:space="preserve">Seminarski prostor (ob ČK, v vsaki etaži) 1 </t>
  </si>
  <si>
    <t>Seminarski prostor (ob ČK, v vsaki etaži) 2</t>
  </si>
  <si>
    <t>Seminarski prostor (ob ČK, v vsaki etaži) 3</t>
  </si>
  <si>
    <t>Seminarski prostor (ob ČK, v vsaki etaži) 4</t>
  </si>
  <si>
    <t>Seminarski prostor (ob ČK, v vsaki etaži) 5</t>
  </si>
  <si>
    <t>Seminarski prostor (ob ČK, v vsaki etaži) 6</t>
  </si>
  <si>
    <t>Pisarna vodja sprejema</t>
  </si>
  <si>
    <t>Pisarna (izven) TLA (vodje področij, TLA) HEM</t>
  </si>
  <si>
    <t>Pisarna (izven) TLA (vodje področij, TLA) ANR</t>
  </si>
  <si>
    <t>Pisarna (izven) TLA (vodje področij, TLA) ENT</t>
  </si>
  <si>
    <t>Pisarna (izven) TLA (vodje področij, TLA) URI</t>
  </si>
  <si>
    <t>Pisarna (izven) TLA (vodje področij, TLA) BOL</t>
  </si>
  <si>
    <t>Pisarna (izven) TLA (vodje področij, TLA) RSP</t>
  </si>
  <si>
    <t>Pisarna (izven) TLA (vodje področij, TLA) vodja DEŽ</t>
  </si>
  <si>
    <t>Pisarna (izven) TLA (vodje področij, TLA) rezerva</t>
  </si>
  <si>
    <t>Pisarna (izven) TLA (vodje področij, TLA) GLI</t>
  </si>
  <si>
    <t xml:space="preserve">Pisarna 3 DM BOR (3 računalniki) </t>
  </si>
  <si>
    <t>Pisarniško tehnični del KLM (delovni prostor za do 5x računalnik s pisalno mizo - od tega 3x v tihem delu, stalaže, omarice za dokumentacijo)</t>
  </si>
  <si>
    <t>Pisarna (izven) TLA (vodje področij, TLA) rezerva 2 DM</t>
  </si>
  <si>
    <t>Pisarna vodje laboratorija HUM</t>
  </si>
  <si>
    <t xml:space="preserve">Pisarna (vodja TLA) </t>
  </si>
  <si>
    <t>IMIRD_SL_1</t>
  </si>
  <si>
    <t>servisni del BSL3, dostop CO2</t>
  </si>
  <si>
    <r>
      <t>Opomba: laboratorija IMIL_HUMI_1 in 2 sta</t>
    </r>
    <r>
      <rPr>
        <sz val="10"/>
        <rFont val="Arial Narrow"/>
        <family val="2"/>
        <charset val="238"/>
      </rPr>
      <t xml:space="preserve"> LOČENA PROSTORA!</t>
    </r>
  </si>
  <si>
    <r>
      <t xml:space="preserve">Kabinet - analitiki </t>
    </r>
    <r>
      <rPr>
        <sz val="10"/>
        <color theme="1"/>
        <rFont val="Arial Narrow"/>
        <family val="2"/>
        <charset val="238"/>
      </rPr>
      <t>3 DM</t>
    </r>
  </si>
  <si>
    <t xml:space="preserve">Kuhinja - blok (pulti in omarice; kuhališča, pečice, mikrovalovke, pomivalni stroj) </t>
  </si>
  <si>
    <t>Kabinet, emeritus</t>
  </si>
  <si>
    <t>Soba 1 (dežurni zdravnik, soba, TWC)</t>
  </si>
  <si>
    <t>Skupni prostori (sprejem, sterilizacija+goj, sobe za razgovore / seminarji)</t>
  </si>
  <si>
    <t>Tehnični prostor - zbiralnik deževnice</t>
  </si>
  <si>
    <t>OFF pozicije za področja, vezana na mikroskopiranje</t>
  </si>
  <si>
    <t xml:space="preserve">Skupni pomožni in tehnični prostori IMI </t>
  </si>
  <si>
    <t>Seminarski prostori  (do 10 oseb), v vsaki etaži (skupaj 6x 24 m2)</t>
  </si>
  <si>
    <t>Pisarna vodja BOR</t>
  </si>
  <si>
    <t>Pisarna 7 - 3 DM (MR)</t>
  </si>
  <si>
    <t>Pisarna 8 - 3 DM (MR)</t>
  </si>
  <si>
    <t>Pisarna - 2 DM</t>
  </si>
  <si>
    <t>Pisarna - 3 DM</t>
  </si>
  <si>
    <t>Kabinet - analitiki 2 DM (akvarij)</t>
  </si>
  <si>
    <t>Ekonomska služba e-naročanje + pogodbe - MBL 2 DM</t>
  </si>
  <si>
    <t>Ekonomska služba - nabava in pordaja 3 DM</t>
  </si>
  <si>
    <t>Pisarna 2 DM (podpora, prirpava za vaje)</t>
  </si>
  <si>
    <t>Garderoba za študente (čiste halje, osebne stvari), lahko del hodnika, glej SPTP_12!</t>
  </si>
  <si>
    <t>Tehnična služba - pisarna tehnične službe - 2 DM (pritličje)</t>
  </si>
  <si>
    <t>Prostor za obdelavo anaerobov, diagnostiko OFF</t>
  </si>
  <si>
    <t>IMIL_PES</t>
  </si>
  <si>
    <t>IMIL_PES_1</t>
  </si>
  <si>
    <t>IMIL_PES_2</t>
  </si>
  <si>
    <t>IMIL_PES_3</t>
  </si>
  <si>
    <t>IMIL_PES_4</t>
  </si>
  <si>
    <t>IMIL_WV</t>
  </si>
  <si>
    <t>IMIL_WV_1</t>
  </si>
  <si>
    <t>IMIL_WV_2</t>
  </si>
  <si>
    <t>IMIL_WV_3</t>
  </si>
  <si>
    <t>IMIL_WV_4</t>
  </si>
  <si>
    <t>IMIL_WV_5</t>
  </si>
  <si>
    <t>IMIL_HIV_5</t>
  </si>
  <si>
    <t>IMIL_KB</t>
  </si>
  <si>
    <t>IMIL_KB_1</t>
  </si>
  <si>
    <t>IMIL_KB_2</t>
  </si>
  <si>
    <t>IMIL_KB_3</t>
  </si>
  <si>
    <t>IMIL_KB_4</t>
  </si>
  <si>
    <t>IMIL_KB_5</t>
  </si>
  <si>
    <t>IMIL_MSDO_P</t>
  </si>
  <si>
    <t>IMIL_MSDO_P_1</t>
  </si>
  <si>
    <t>IMIL_MSDO_P_2</t>
  </si>
  <si>
    <t>IMIL_MSDO_SL_1</t>
  </si>
  <si>
    <t>Nečisti hodnik (podtlak -15; lociran prehodni sterilizator, skrinje -20, -80, hladilnik, računalnik-scaner, tiskalnik, pult)</t>
  </si>
  <si>
    <t>IMIL_HUMI_3</t>
  </si>
  <si>
    <t>IMIP_k1</t>
  </si>
  <si>
    <t>IMIP_k2</t>
  </si>
  <si>
    <t>IMIP_k3</t>
  </si>
  <si>
    <t>IMI_SP_5</t>
  </si>
  <si>
    <t>Čajna kuhinja - niša v povezavi s sobami za razgovore, v vsaki etaži od K1 (vse skupaj 7x 4 m2)</t>
  </si>
  <si>
    <t>IMI_SP_6.1</t>
  </si>
  <si>
    <t>IMI_SP_6.2</t>
  </si>
  <si>
    <t>IMI_SP_6.3</t>
  </si>
  <si>
    <t>IMI_SP_6.4</t>
  </si>
  <si>
    <t>IMI_SP_6.5</t>
  </si>
  <si>
    <t>IMI_SP_6.6</t>
  </si>
  <si>
    <t>Dokumentni arhiv  (min 60 m2)</t>
  </si>
  <si>
    <t>Prostor za čistila (v vsaki etaži 1x 8 m2), vse skupaj</t>
  </si>
  <si>
    <t>Kolesarnica 70-100 PMk (PMk na terenu naj bodo pokrita!</t>
  </si>
  <si>
    <t>IMI_GOJ_16</t>
  </si>
  <si>
    <t>IMIL_MIK_2</t>
  </si>
  <si>
    <t>max število študentov v KZ (IMI 120, IP 100, DM 0, MŠS 75, skupaj 295)</t>
  </si>
  <si>
    <t>Z IMI+IP+DM</t>
  </si>
  <si>
    <t>12 m2 - 15m2</t>
  </si>
  <si>
    <t>SKUPNO ŠT. DM V PISARNAH ZA LABE</t>
  </si>
  <si>
    <t>SKUPNO ŠT. DM V PISARNAH UPRAVA</t>
  </si>
  <si>
    <t>SKUPNO ŠT. DM KATEDRA</t>
  </si>
  <si>
    <t>VSE SKUPAJ ŠT. DM</t>
  </si>
  <si>
    <t>IPLIMU_3.1</t>
  </si>
  <si>
    <t>IPLIMU_3.2</t>
  </si>
  <si>
    <t>IPLIMU_k1</t>
  </si>
  <si>
    <t>Vhodni in izhodni filter z garderobo (prehodni zračni tuš)</t>
  </si>
  <si>
    <t>Prostor za odpad</t>
  </si>
  <si>
    <t>Laboratorij - čista soba (generator ozona, prehodni box za material 1x sprejem, 1x predaja odpada)</t>
  </si>
  <si>
    <t>Vhodni čisti hodnik</t>
  </si>
  <si>
    <t>IPLCK_1.4</t>
  </si>
  <si>
    <t>IP_k1</t>
  </si>
  <si>
    <t>IP_k2</t>
  </si>
  <si>
    <t>IP_k3</t>
  </si>
  <si>
    <t>IP_k4</t>
  </si>
  <si>
    <t>IP_k5</t>
  </si>
  <si>
    <t>IP_k6</t>
  </si>
  <si>
    <t>IP_k7</t>
  </si>
  <si>
    <t>IP_k8</t>
  </si>
  <si>
    <t>IP_k9</t>
  </si>
  <si>
    <t>IP_k10</t>
  </si>
  <si>
    <t>IP_k11</t>
  </si>
  <si>
    <t>IP_k12</t>
  </si>
  <si>
    <t>IP_k13</t>
  </si>
  <si>
    <t>IP_k14</t>
  </si>
  <si>
    <t>IP_k15</t>
  </si>
  <si>
    <t>IP_k16</t>
  </si>
  <si>
    <t>IP_k17</t>
  </si>
  <si>
    <t>IP_k18</t>
  </si>
  <si>
    <t>IP_k19</t>
  </si>
  <si>
    <t>IP_k20</t>
  </si>
  <si>
    <t>IP_k21</t>
  </si>
  <si>
    <t>IP_k22</t>
  </si>
  <si>
    <t>IP_k23</t>
  </si>
  <si>
    <t>IP_k24</t>
  </si>
  <si>
    <t>IP_k25</t>
  </si>
  <si>
    <t>IP_k26</t>
  </si>
  <si>
    <t>IP_k27</t>
  </si>
  <si>
    <t>IP_k28</t>
  </si>
  <si>
    <t>IP_k29</t>
  </si>
  <si>
    <t>IP_k30</t>
  </si>
  <si>
    <t>IP_k31</t>
  </si>
  <si>
    <t>IP_k32</t>
  </si>
  <si>
    <t>IP_k33</t>
  </si>
  <si>
    <t>IP_k34</t>
  </si>
  <si>
    <t>IP_k35</t>
  </si>
  <si>
    <t>IP_k36</t>
  </si>
  <si>
    <t>IP_k37</t>
  </si>
  <si>
    <t>IP_k38</t>
  </si>
  <si>
    <t>IP_k39</t>
  </si>
  <si>
    <t>IP_k40</t>
  </si>
  <si>
    <t>IP_k41</t>
  </si>
  <si>
    <t>IP_k42</t>
  </si>
  <si>
    <t>IP_k43</t>
  </si>
  <si>
    <t>IPU_k1</t>
  </si>
  <si>
    <t>IPU_k2</t>
  </si>
  <si>
    <t>IPU_k3</t>
  </si>
  <si>
    <t>IPU_k4</t>
  </si>
  <si>
    <t>IPU_k5</t>
  </si>
  <si>
    <t>IPS_k1</t>
  </si>
  <si>
    <t>IPS_k2</t>
  </si>
  <si>
    <t>IPS_k3</t>
  </si>
  <si>
    <t>IPS_k4</t>
  </si>
  <si>
    <t>IPS_k5</t>
  </si>
  <si>
    <t>IPS_k6</t>
  </si>
  <si>
    <t>IPS_k7</t>
  </si>
  <si>
    <t>IPS_k8</t>
  </si>
  <si>
    <t>IPS_k9</t>
  </si>
  <si>
    <t>IPP</t>
  </si>
  <si>
    <t>IPP_P1</t>
  </si>
  <si>
    <t>IPP_P2</t>
  </si>
  <si>
    <t>IPP_P3</t>
  </si>
  <si>
    <t>IPP_P4</t>
  </si>
  <si>
    <t>IPP_P5</t>
  </si>
  <si>
    <t>IPSP_1</t>
  </si>
  <si>
    <t>IPSP_2</t>
  </si>
  <si>
    <t>IPSP_3</t>
  </si>
  <si>
    <t>IPSP_4</t>
  </si>
  <si>
    <t>IPSP_5</t>
  </si>
  <si>
    <t>IPSPL</t>
  </si>
  <si>
    <t>IPSPL_1</t>
  </si>
  <si>
    <t>IPSPL_2</t>
  </si>
  <si>
    <t>IPSPL_3</t>
  </si>
  <si>
    <t>IPSPL_3.1</t>
  </si>
  <si>
    <t>IPSPL_3.2</t>
  </si>
  <si>
    <t>Skupni prostori - IP ob kabinetih patologov (obvezno v isti etaži)</t>
  </si>
  <si>
    <t>IPSPk_1</t>
  </si>
  <si>
    <t>IPSPk_2</t>
  </si>
  <si>
    <t>IPSPk_3</t>
  </si>
  <si>
    <t>IPSPk_4</t>
  </si>
  <si>
    <t>IPSPk</t>
  </si>
  <si>
    <t>IPSP</t>
  </si>
  <si>
    <t>Kuhinja z jedilnico</t>
  </si>
  <si>
    <t>IPSP_4.1</t>
  </si>
  <si>
    <t>IPSP_4.2</t>
  </si>
  <si>
    <t>IPSPT</t>
  </si>
  <si>
    <t>IPSPT_1</t>
  </si>
  <si>
    <t>IPSPT_2</t>
  </si>
  <si>
    <t>IPSPT_3</t>
  </si>
  <si>
    <t>IPSPT_4</t>
  </si>
  <si>
    <t>IPSPT_5</t>
  </si>
  <si>
    <t>IPSPT_6</t>
  </si>
  <si>
    <t>IPSPT_2.1</t>
  </si>
  <si>
    <t>IPSPT_2.2</t>
  </si>
  <si>
    <t>IPSPT_2.3</t>
  </si>
  <si>
    <t>IPSPT_4.1</t>
  </si>
  <si>
    <t>IPSPT_4.2</t>
  </si>
  <si>
    <t>IPSPT_4.3</t>
  </si>
  <si>
    <t>IPSPT_4.4</t>
  </si>
  <si>
    <t>IPSPT_4.5</t>
  </si>
  <si>
    <t>IPSPT_4.6</t>
  </si>
  <si>
    <t>IPSPT_4.7</t>
  </si>
  <si>
    <t>IPSPT_1.1</t>
  </si>
  <si>
    <t>IPSPT_5.1</t>
  </si>
  <si>
    <t>IPSPT_5.2</t>
  </si>
  <si>
    <t>IPSPT_5.3</t>
  </si>
  <si>
    <t>IPSPT_5.4</t>
  </si>
  <si>
    <t>IPSPT_5.5</t>
  </si>
  <si>
    <t>IPSPT_5.6</t>
  </si>
  <si>
    <t>IPSPT_7</t>
  </si>
  <si>
    <t>IPSPT_6.1</t>
  </si>
  <si>
    <t>IPSPT_6.2</t>
  </si>
  <si>
    <t>IPSPT_6.3</t>
  </si>
  <si>
    <t>IPSPT_6.4</t>
  </si>
  <si>
    <t>IPSPT_8</t>
  </si>
  <si>
    <t>IPSPT_9</t>
  </si>
  <si>
    <t>IPSPT_7.1</t>
  </si>
  <si>
    <t>IPSPT_7.2</t>
  </si>
  <si>
    <t>IPSPT_8.1</t>
  </si>
  <si>
    <t>IPSPT_8.2</t>
  </si>
  <si>
    <t>IPSPT_8.3</t>
  </si>
  <si>
    <t>IPSPT_8.4</t>
  </si>
  <si>
    <t>IPSPT_8.5</t>
  </si>
  <si>
    <t>IPSPT_8.6</t>
  </si>
  <si>
    <t>IPSPT_10</t>
  </si>
  <si>
    <t>IPSPT_11</t>
  </si>
  <si>
    <t>IPSPT_10.1</t>
  </si>
  <si>
    <t>IPSPT_10.2</t>
  </si>
  <si>
    <t>IPSPT_10.3</t>
  </si>
  <si>
    <t>IPSPT_12</t>
  </si>
  <si>
    <t>IPSPT_11.1</t>
  </si>
  <si>
    <t>IPSPT_11.2</t>
  </si>
  <si>
    <t>IPSPT_11.3</t>
  </si>
  <si>
    <t>IPSPT_13</t>
  </si>
  <si>
    <t>IPSPT_14</t>
  </si>
  <si>
    <t>IPSPT_13.1</t>
  </si>
  <si>
    <t>IPSPT_13.2</t>
  </si>
  <si>
    <t>IPSPT_13.3</t>
  </si>
  <si>
    <t>IPSPT_13.4</t>
  </si>
  <si>
    <t>IPSPT_15</t>
  </si>
  <si>
    <t>IPSPT_14.1</t>
  </si>
  <si>
    <t>IPSPT_14.2</t>
  </si>
  <si>
    <t>IPSPT_16</t>
  </si>
  <si>
    <t>IPSPT_15.1</t>
  </si>
  <si>
    <t>IPSPT_15.2</t>
  </si>
  <si>
    <t>IPSPT_16.1</t>
  </si>
  <si>
    <t>IPSPT_16.2</t>
  </si>
  <si>
    <t>IPSPT_16.3</t>
  </si>
  <si>
    <t>IPSPT_16.4</t>
  </si>
  <si>
    <t>IPSPT_16.5</t>
  </si>
  <si>
    <t>IPSPT_16.6</t>
  </si>
  <si>
    <t>IPSPT_16.7</t>
  </si>
  <si>
    <t>IPSPT_16.8</t>
  </si>
  <si>
    <t>IPSPT_16.9</t>
  </si>
  <si>
    <t>IPSPT_16.10</t>
  </si>
  <si>
    <t>IPSPT_16.11</t>
  </si>
  <si>
    <t>IPSPT_16.12</t>
  </si>
  <si>
    <t>Kuhinjska niša (v etažah, kjer ni čajne kuhinje)</t>
  </si>
  <si>
    <t>IPSPT_1.2</t>
  </si>
  <si>
    <t>Kuhinjska niša 1 (voda, kava, čaj), v etažah, kjer ni čajne kuhinje (N1)</t>
  </si>
  <si>
    <t>Kuhinjska niša 2 (voda, kava, čaj), v etažah, kjer ni čajne kuhinje (N2)</t>
  </si>
  <si>
    <t>Prostor za čistila (1x 8 m2 v vsaki etaži)</t>
  </si>
  <si>
    <t>Saniatrno toaletni prostor za invalide min dim 1,70 x 2,20 m</t>
  </si>
  <si>
    <t>DMK_k17</t>
  </si>
  <si>
    <t>DMK_k18</t>
  </si>
  <si>
    <t>DMU_k1</t>
  </si>
  <si>
    <t>DMU_k2</t>
  </si>
  <si>
    <t>DMU_k3</t>
  </si>
  <si>
    <t>DMU_k4</t>
  </si>
  <si>
    <t>DMU_k5</t>
  </si>
  <si>
    <t>DMU_k6</t>
  </si>
  <si>
    <t>DMU_k7</t>
  </si>
  <si>
    <t>DMU</t>
  </si>
  <si>
    <t>CBK_k4</t>
  </si>
  <si>
    <t>CBK_k5</t>
  </si>
  <si>
    <t>DMSP_1</t>
  </si>
  <si>
    <t>DMSP_2</t>
  </si>
  <si>
    <t>DMSP_3</t>
  </si>
  <si>
    <t>DMSP_4</t>
  </si>
  <si>
    <t>DMSP_5</t>
  </si>
  <si>
    <t>DMSPK</t>
  </si>
  <si>
    <t>DMSPK_1</t>
  </si>
  <si>
    <t>DMSPK_2</t>
  </si>
  <si>
    <t>DMSPK_3</t>
  </si>
  <si>
    <t>MŠST</t>
  </si>
  <si>
    <t>MŠST_1</t>
  </si>
  <si>
    <t>MŠST_2</t>
  </si>
  <si>
    <t>MŠST_3</t>
  </si>
  <si>
    <t>MŠST_3.1</t>
  </si>
  <si>
    <t>MŠST_3.2</t>
  </si>
  <si>
    <t>Z2T</t>
  </si>
  <si>
    <t>Z2T_1</t>
  </si>
  <si>
    <t>Z2T_2</t>
  </si>
  <si>
    <t>Z2T_3</t>
  </si>
  <si>
    <t>Z2T_4</t>
  </si>
  <si>
    <t>Z2T_5</t>
  </si>
  <si>
    <t>Z2T_5.1</t>
  </si>
  <si>
    <t>Z2T_5.2</t>
  </si>
  <si>
    <t>Z2T_6</t>
  </si>
  <si>
    <t>Z2T_7</t>
  </si>
  <si>
    <t>Z2T_8</t>
  </si>
  <si>
    <t>Z2T_8.1</t>
  </si>
  <si>
    <t>Z2T_9</t>
  </si>
  <si>
    <t>Z2T_9.1</t>
  </si>
  <si>
    <t>Z2T_9.2</t>
  </si>
  <si>
    <t>Z2T_10</t>
  </si>
  <si>
    <t>Z2T_11</t>
  </si>
  <si>
    <t>Z2T_11.1</t>
  </si>
  <si>
    <t>Z2T_11.2</t>
  </si>
  <si>
    <t>Z2T_11.3</t>
  </si>
  <si>
    <t>Z2T_11.4</t>
  </si>
  <si>
    <t>Z2T_12</t>
  </si>
  <si>
    <t>Z2T_12.1</t>
  </si>
  <si>
    <t>Z2T_12.2</t>
  </si>
  <si>
    <t>Z2T_13</t>
  </si>
  <si>
    <t>Z2T_13.1</t>
  </si>
  <si>
    <t>Z2T_13.2</t>
  </si>
  <si>
    <t>Z2T_14</t>
  </si>
  <si>
    <t>Z2T_14.1</t>
  </si>
  <si>
    <t>Z2T_14.2</t>
  </si>
  <si>
    <t>Z2T_14.3</t>
  </si>
  <si>
    <t>Z2T_14.4</t>
  </si>
  <si>
    <t>Z2T_14.5</t>
  </si>
  <si>
    <t>Z2T_14.6</t>
  </si>
  <si>
    <t xml:space="preserve">Prostor za čistila (1x v vsaki etaži) cca 8 m2 /etaža </t>
  </si>
  <si>
    <t>Odpadna embalaža (papir, plastika, steklovina)</t>
  </si>
  <si>
    <t>Z2T_14.7</t>
  </si>
  <si>
    <t>Zbiralnik deževnice</t>
  </si>
  <si>
    <t>Garaža 30-35 PM</t>
  </si>
  <si>
    <t xml:space="preserve">Oddajanje (in arhiviranje, skeniranje), povezano z laboratorijem IHK </t>
  </si>
  <si>
    <t>Vhodni čisti predprostor (sprejem materiala, vhod, izhod)</t>
  </si>
  <si>
    <t xml:space="preserve">Laboratorij </t>
  </si>
  <si>
    <t>Vmesni prostor</t>
  </si>
  <si>
    <t>IMIK_k3</t>
  </si>
  <si>
    <t xml:space="preserve">Opomba: zahtevano je, da se laboratorij nahaja v isti etaži kot Laboratorij za molekularno genetiko LMG </t>
  </si>
  <si>
    <t>Z = zahteva, P=priporočilo, če ni navedbe, natečajnik o umestitvi presodi sam</t>
  </si>
  <si>
    <t>umestitev v etažo</t>
  </si>
  <si>
    <t>Prostor za kompresor, CO2 jeklenke (v omari)</t>
  </si>
  <si>
    <t>Garaža 60-65 PM (od tega 10 e-polnilnic)</t>
  </si>
  <si>
    <t>Komunikacijski prostor - IKT vozlišče 1 - (dim. 3,20 x 3,60 m) v vsaki etaži, razen v garaži</t>
  </si>
  <si>
    <t>Laboratorij (nujno z okni, po možnosti ob/blizu Prostora za odvzem)</t>
  </si>
  <si>
    <t>Opomba:</t>
  </si>
  <si>
    <t xml:space="preserve">Naziv prostora "akvarij" za pisarniško-tehnični del laboratorija pomeni, da je pisarniški del od laboratorija ločen s predelno steno, ki je nad višino parapeta zasteklena. </t>
  </si>
  <si>
    <t>Tehnični prostor (neposredno ob prostoru za elektronski mikroskop)</t>
  </si>
  <si>
    <t>Multimedija - predstavitve, manjše skupine, predavalnica, klubski prostor</t>
  </si>
  <si>
    <t xml:space="preserve">Sprejem vzorcev naj se umesti v pritličje. Biti mora neposredno povezan s HIS-Narezovalnica in zelo dobro povezana z ostalimi laboratoriji (prehajanje osebja med laboratoriji, dostava vzorcev iz sprejema v posamezne laboratorije s tovornimi dvigali!).Predprostor - dostava vzorcev pa naj bo neposredno dostopna od zunaj izven glavnega vhoda v stavbo in po podzemnem hodniku. </t>
  </si>
  <si>
    <t xml:space="preserve"> Nadtlak &gt; &gt; podtlak; HEPA-filter; usmerjeno prezračevanje, ločeno od prezračevanja ostalih prostorov; vhodni in izhodni filtri, predajne komore, vrata - »interlock« sistem</t>
  </si>
  <si>
    <t>Skladišče za sveže (vnetljive) tekočine (izven objekta)</t>
  </si>
  <si>
    <t>Garaža 60-65 PM</t>
  </si>
  <si>
    <t>Vajalnica  1 (lahko brez oken), neposreden vhod iz avle</t>
  </si>
  <si>
    <t xml:space="preserve">Predavalnica / Vajalnica 2 (lahko brez oken), neposreden vhod iz avle </t>
  </si>
  <si>
    <t>Opomba: prostora IPP_P1 in IPP_P2 sta umeščena skupaj, ločena sta s sklopno steno.</t>
  </si>
  <si>
    <t>IX.</t>
  </si>
  <si>
    <t>Tehnološka oprema (osnovna - laminarij, digestorij)</t>
  </si>
  <si>
    <t>Kazalnik cena/m2 BTP</t>
  </si>
  <si>
    <t>Vrsta del</t>
  </si>
  <si>
    <t>I.-IV.</t>
  </si>
  <si>
    <t>C</t>
  </si>
  <si>
    <t>Kazalnik stroška izgradnje  glede na BTP površine v m2 / etapa</t>
  </si>
  <si>
    <t>VII.-IX.</t>
  </si>
  <si>
    <t>Notranja, pohištvena in IKT oprema</t>
  </si>
  <si>
    <t>Učna zobna ambulanta 1</t>
  </si>
  <si>
    <t>Učna zobna ambulanta 2</t>
  </si>
  <si>
    <t>Učna zobna ambulanta 3</t>
  </si>
  <si>
    <t>Učna zobna ambulanta 4</t>
  </si>
  <si>
    <t>Učni zobotehnični laboratorij 2 DM</t>
  </si>
  <si>
    <t>Učna splošna ginekološka ambulanta</t>
  </si>
  <si>
    <t>Tabela se izponjuje samodejno.</t>
  </si>
  <si>
    <t>Natečajniki izpolnjujejo rumeno označena polja.</t>
  </si>
  <si>
    <t>Vnašajo se podatki skladno s SIST ISO 9836 (v m²).</t>
  </si>
  <si>
    <t xml:space="preserve"> (v m2)</t>
  </si>
  <si>
    <t xml:space="preserve">PROSTORSKE KAPACITETE </t>
  </si>
  <si>
    <t xml:space="preserve">PROJEKTNA NALOGA - PROSTORSKE KAPACITETE </t>
  </si>
  <si>
    <t>Vse cene so brez DDV!</t>
  </si>
  <si>
    <t>Vurnikova stavba, ki se ohranja,</t>
  </si>
  <si>
    <t>Splošni in pisarniški prostori (vključno za MR) za sklop R&amp;D / NGS / FRC / CELICE</t>
  </si>
  <si>
    <t>SKLOP SEVERNI DEL (Z1) v m2</t>
  </si>
  <si>
    <t>SKLOP JUŽNI DEL (Z2) v m2</t>
  </si>
  <si>
    <t>Ocenjena vrednost investicije - postavke</t>
  </si>
  <si>
    <t>SKLOP SEVERNI DEL (Z1) 
(v EUR brez DDV)</t>
  </si>
  <si>
    <t>SKLOP JUŽNI DEL (Z2)
(v EUR brez DDV)</t>
  </si>
  <si>
    <t>SKLOP SEVERNI IN JUŽNI DEL SKUPAJ (Z1+Z2) 
 (v EUR brez DDV)</t>
  </si>
  <si>
    <t xml:space="preserve">Za izkazovanje uspešnosti umeščanja programa so ključne uporabne površine. </t>
  </si>
  <si>
    <t xml:space="preserve">Dosežen FI (ni zahteve, faktor ima orientacijsko vrednost) </t>
  </si>
  <si>
    <t>IMI_OFF_1</t>
  </si>
  <si>
    <t>IMI_OFF_2</t>
  </si>
  <si>
    <t>Tehnični prostor</t>
  </si>
  <si>
    <t xml:space="preserve">Temna soba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</si>
</sst>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&quot;m²&quot;"/>
    <numFmt numFmtId="165" formatCode="#,##0.0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0"/>
      <name val="Arial Narrow"/>
      <family val="2"/>
    </font>
    <font>
      <sz val="11"/>
      <name val="Arial Narrow"/>
      <family val="2"/>
    </font>
    <font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6"/>
      <color theme="1"/>
      <name val="Arial Narrow"/>
      <family val="2"/>
      <charset val="238"/>
    </font>
    <font>
      <b/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0"/>
      <color theme="0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"/>
      <family val="2"/>
      <charset val="238"/>
    </font>
    <font>
      <sz val="10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6" tint="-0.249977111117893"/>
      <name val="Arial Narrow"/>
      <family val="2"/>
    </font>
    <font>
      <sz val="10"/>
      <color theme="6" tint="-0.249977111117893"/>
      <name val="Arial Narrow"/>
      <family val="2"/>
      <charset val="238"/>
    </font>
    <font>
      <i/>
      <sz val="10"/>
      <name val="Arial Narrow"/>
      <family val="2"/>
    </font>
    <font>
      <b/>
      <sz val="1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theme="8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 Narrow"/>
      <family val="2"/>
    </font>
    <font>
      <sz val="10"/>
      <color theme="0"/>
      <name val="Calibri"/>
      <family val="2"/>
      <charset val="238"/>
      <scheme val="minor"/>
    </font>
    <font>
      <sz val="10"/>
      <color theme="0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0"/>
      <color theme="9"/>
      <name val="Arial Narrow"/>
      <family val="2"/>
      <charset val="238"/>
    </font>
    <font>
      <b/>
      <sz val="11"/>
      <color theme="9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trike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trike/>
      <sz val="11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25" fillId="0" borderId="0"/>
  </cellStyleXfs>
  <cellXfs count="705">
    <xf numFmtId="0" fontId="0" fillId="0" borderId="0" xfId="0"/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3" fontId="7" fillId="0" borderId="0" xfId="0" quotePrefix="1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3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3" fontId="6" fillId="5" borderId="0" xfId="0" applyNumberFormat="1" applyFont="1" applyFill="1" applyAlignment="1" applyProtection="1">
      <alignment horizontal="center" vertical="top" wrapText="1"/>
      <protection locked="0"/>
    </xf>
    <xf numFmtId="0" fontId="4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4" fontId="8" fillId="6" borderId="0" xfId="0" applyNumberFormat="1" applyFont="1" applyFill="1" applyAlignment="1">
      <alignment horizontal="center" vertical="top" wrapText="1"/>
    </xf>
    <xf numFmtId="0" fontId="10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right" vertical="top" wrapText="1"/>
    </xf>
    <xf numFmtId="0" fontId="4" fillId="5" borderId="0" xfId="0" applyFont="1" applyFill="1" applyAlignment="1" applyProtection="1">
      <alignment horizontal="center" vertical="top" wrapText="1"/>
      <protection locked="0"/>
    </xf>
    <xf numFmtId="3" fontId="6" fillId="4" borderId="0" xfId="0" applyNumberFormat="1" applyFont="1" applyFill="1" applyAlignment="1">
      <alignment horizontal="right" vertical="top" wrapText="1"/>
    </xf>
    <xf numFmtId="0" fontId="10" fillId="7" borderId="0" xfId="0" applyFont="1" applyFill="1" applyAlignment="1">
      <alignment horizontal="left" vertical="top" wrapText="1"/>
    </xf>
    <xf numFmtId="3" fontId="6" fillId="7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0" fillId="6" borderId="0" xfId="0" applyFont="1" applyFill="1" applyAlignment="1">
      <alignment horizontal="left" vertical="top" wrapText="1"/>
    </xf>
    <xf numFmtId="4" fontId="10" fillId="6" borderId="0" xfId="0" applyNumberFormat="1" applyFont="1" applyFill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6" fillId="6" borderId="0" xfId="0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quotePrefix="1" applyNumberFormat="1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0" fontId="4" fillId="0" borderId="0" xfId="0" applyFont="1"/>
    <xf numFmtId="0" fontId="14" fillId="8" borderId="0" xfId="0" applyFont="1" applyFill="1" applyAlignment="1">
      <alignment horizontal="left"/>
    </xf>
    <xf numFmtId="3" fontId="14" fillId="8" borderId="0" xfId="0" applyNumberFormat="1" applyFont="1" applyFill="1" applyAlignment="1">
      <alignment horizontal="left" vertical="top"/>
    </xf>
    <xf numFmtId="0" fontId="4" fillId="8" borderId="0" xfId="0" applyFont="1" applyFill="1" applyAlignment="1">
      <alignment horizontal="center" vertical="top"/>
    </xf>
    <xf numFmtId="3" fontId="7" fillId="8" borderId="0" xfId="0" applyNumberFormat="1" applyFont="1" applyFill="1" applyAlignment="1">
      <alignment horizontal="center" vertical="top" wrapText="1"/>
    </xf>
    <xf numFmtId="0" fontId="4" fillId="8" borderId="0" xfId="0" applyFont="1" applyFill="1" applyAlignment="1">
      <alignment horizontal="center"/>
    </xf>
    <xf numFmtId="0" fontId="6" fillId="9" borderId="0" xfId="0" applyFont="1" applyFill="1" applyAlignment="1">
      <alignment vertical="top"/>
    </xf>
    <xf numFmtId="3" fontId="6" fillId="9" borderId="0" xfId="0" applyNumberFormat="1" applyFont="1" applyFill="1" applyAlignment="1">
      <alignment horizontal="center" vertical="top"/>
    </xf>
    <xf numFmtId="0" fontId="6" fillId="9" borderId="0" xfId="0" applyFont="1" applyFill="1" applyAlignment="1">
      <alignment horizontal="center" vertical="top"/>
    </xf>
    <xf numFmtId="3" fontId="8" fillId="9" borderId="0" xfId="0" applyNumberFormat="1" applyFont="1" applyFill="1" applyAlignment="1">
      <alignment horizontal="center" vertical="top" wrapText="1"/>
    </xf>
    <xf numFmtId="0" fontId="6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6" fillId="9" borderId="0" xfId="0" applyFont="1" applyFill="1" applyAlignment="1">
      <alignment horizontal="left" vertical="top" wrapText="1"/>
    </xf>
    <xf numFmtId="0" fontId="8" fillId="9" borderId="0" xfId="0" applyFont="1" applyFill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6" fillId="9" borderId="0" xfId="0" applyFont="1" applyFill="1"/>
    <xf numFmtId="3" fontId="8" fillId="9" borderId="0" xfId="0" applyNumberFormat="1" applyFont="1" applyFill="1" applyAlignment="1">
      <alignment horizontal="center"/>
    </xf>
    <xf numFmtId="0" fontId="6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4" fillId="8" borderId="0" xfId="0" applyFont="1" applyFill="1"/>
    <xf numFmtId="0" fontId="14" fillId="8" borderId="0" xfId="0" applyFont="1" applyFill="1" applyAlignment="1">
      <alignment horizontal="center"/>
    </xf>
    <xf numFmtId="3" fontId="14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 vertical="top"/>
    </xf>
    <xf numFmtId="3" fontId="8" fillId="8" borderId="0" xfId="0" applyNumberFormat="1" applyFont="1" applyFill="1" applyAlignment="1">
      <alignment horizontal="center" vertical="top" wrapText="1"/>
    </xf>
    <xf numFmtId="3" fontId="15" fillId="10" borderId="0" xfId="0" applyNumberFormat="1" applyFont="1" applyFill="1" applyAlignment="1">
      <alignment horizontal="center" vertical="top" wrapText="1"/>
    </xf>
    <xf numFmtId="3" fontId="15" fillId="10" borderId="0" xfId="0" applyNumberFormat="1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left" vertical="top" wrapText="1"/>
    </xf>
    <xf numFmtId="3" fontId="19" fillId="0" borderId="0" xfId="0" applyNumberFormat="1" applyFont="1" applyAlignment="1">
      <alignment horizontal="right" vertical="top" wrapText="1"/>
    </xf>
    <xf numFmtId="0" fontId="9" fillId="0" borderId="0" xfId="0" applyFont="1"/>
    <xf numFmtId="0" fontId="20" fillId="0" borderId="0" xfId="0" applyFont="1" applyAlignment="1">
      <alignment vertical="top"/>
    </xf>
    <xf numFmtId="3" fontId="19" fillId="0" borderId="0" xfId="0" quotePrefix="1" applyNumberFormat="1" applyFont="1" applyAlignment="1">
      <alignment horizontal="right"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4" fillId="8" borderId="0" xfId="0" applyFont="1" applyFill="1" applyAlignment="1">
      <alignment horizontal="left" vertical="top" wrapText="1"/>
    </xf>
    <xf numFmtId="0" fontId="17" fillId="8" borderId="0" xfId="0" applyFont="1" applyFill="1" applyAlignment="1">
      <alignment horizontal="right" vertical="top"/>
    </xf>
    <xf numFmtId="0" fontId="14" fillId="8" borderId="0" xfId="0" applyFont="1" applyFill="1" applyAlignment="1">
      <alignment vertical="top" wrapText="1"/>
    </xf>
    <xf numFmtId="0" fontId="14" fillId="8" borderId="0" xfId="0" applyFont="1" applyFill="1" applyAlignment="1">
      <alignment horizontal="right" vertical="top"/>
    </xf>
    <xf numFmtId="3" fontId="17" fillId="8" borderId="0" xfId="0" applyNumberFormat="1" applyFont="1" applyFill="1" applyAlignment="1">
      <alignment horizontal="left" vertical="top" wrapText="1"/>
    </xf>
    <xf numFmtId="3" fontId="21" fillId="8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3" fontId="8" fillId="11" borderId="0" xfId="0" applyNumberFormat="1" applyFont="1" applyFill="1" applyAlignment="1">
      <alignment horizontal="right" vertical="top" wrapText="1"/>
    </xf>
    <xf numFmtId="14" fontId="4" fillId="0" borderId="0" xfId="0" applyNumberFormat="1" applyFont="1"/>
    <xf numFmtId="0" fontId="19" fillId="0" borderId="0" xfId="0" applyFont="1" applyAlignment="1">
      <alignment horizontal="right" vertical="top"/>
    </xf>
    <xf numFmtId="3" fontId="10" fillId="0" borderId="0" xfId="0" applyNumberFormat="1" applyFont="1"/>
    <xf numFmtId="0" fontId="6" fillId="11" borderId="0" xfId="0" applyFont="1" applyFill="1" applyAlignment="1">
      <alignment horizontal="left" vertical="top" wrapText="1"/>
    </xf>
    <xf numFmtId="0" fontId="13" fillId="11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left" vertical="top" wrapText="1"/>
    </xf>
    <xf numFmtId="0" fontId="10" fillId="9" borderId="0" xfId="0" applyFont="1" applyFill="1" applyAlignment="1">
      <alignment horizontal="left" vertical="top" wrapText="1"/>
    </xf>
    <xf numFmtId="0" fontId="12" fillId="9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10" fillId="12" borderId="0" xfId="0" applyFont="1" applyFill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3" fontId="24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 wrapText="1"/>
    </xf>
    <xf numFmtId="3" fontId="19" fillId="0" borderId="0" xfId="1" applyNumberFormat="1" applyFont="1" applyFill="1" applyBorder="1" applyAlignment="1" applyProtection="1">
      <alignment horizontal="right" vertical="top" wrapText="1"/>
    </xf>
    <xf numFmtId="3" fontId="26" fillId="0" borderId="0" xfId="1" applyNumberFormat="1" applyFont="1" applyFill="1" applyAlignment="1" applyProtection="1">
      <alignment horizontal="left" vertical="top" wrapText="1"/>
    </xf>
    <xf numFmtId="3" fontId="24" fillId="0" borderId="0" xfId="1" applyNumberFormat="1" applyFont="1" applyFill="1" applyBorder="1" applyAlignment="1" applyProtection="1">
      <alignment horizontal="right" vertical="top" wrapText="1"/>
    </xf>
    <xf numFmtId="0" fontId="19" fillId="0" borderId="0" xfId="0" applyFont="1" applyAlignment="1">
      <alignment vertical="top" wrapText="1"/>
    </xf>
    <xf numFmtId="4" fontId="9" fillId="0" borderId="0" xfId="0" applyNumberFormat="1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3" fontId="29" fillId="0" borderId="0" xfId="0" applyNumberFormat="1" applyFont="1" applyAlignment="1">
      <alignment horizontal="left" vertical="top" wrapText="1"/>
    </xf>
    <xf numFmtId="0" fontId="10" fillId="11" borderId="0" xfId="0" applyFont="1" applyFill="1" applyAlignment="1">
      <alignment horizontal="left"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19" fillId="12" borderId="0" xfId="0" applyFont="1" applyFill="1" applyAlignment="1">
      <alignment horizontal="left" vertical="top" wrapText="1"/>
    </xf>
    <xf numFmtId="0" fontId="30" fillId="0" borderId="7" xfId="0" applyFont="1" applyBorder="1" applyAlignment="1">
      <alignment horizontal="left" indent="1"/>
    </xf>
    <xf numFmtId="164" fontId="30" fillId="0" borderId="7" xfId="0" applyNumberFormat="1" applyFont="1" applyBorder="1" applyAlignment="1">
      <alignment horizontal="left" indent="1"/>
    </xf>
    <xf numFmtId="0" fontId="2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9" fillId="11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4" fillId="8" borderId="0" xfId="0" applyFont="1" applyFill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wrapText="1"/>
    </xf>
    <xf numFmtId="0" fontId="0" fillId="0" borderId="8" xfId="0" applyBorder="1"/>
    <xf numFmtId="0" fontId="0" fillId="9" borderId="0" xfId="0" applyFill="1" applyAlignment="1">
      <alignment vertical="top"/>
    </xf>
    <xf numFmtId="0" fontId="4" fillId="9" borderId="0" xfId="0" applyFont="1" applyFill="1" applyAlignment="1">
      <alignment vertical="top"/>
    </xf>
    <xf numFmtId="0" fontId="19" fillId="9" borderId="0" xfId="0" applyFont="1" applyFill="1" applyAlignment="1">
      <alignment horizontal="left" vertical="top" wrapText="1"/>
    </xf>
    <xf numFmtId="165" fontId="23" fillId="0" borderId="0" xfId="0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 vertical="top" wrapText="1"/>
    </xf>
    <xf numFmtId="165" fontId="11" fillId="9" borderId="0" xfId="0" applyNumberFormat="1" applyFont="1" applyFill="1" applyAlignment="1">
      <alignment horizontal="right" vertical="top" wrapText="1"/>
    </xf>
    <xf numFmtId="165" fontId="35" fillId="0" borderId="0" xfId="0" applyNumberFormat="1" applyFont="1" applyAlignment="1">
      <alignment horizontal="right" vertical="top" wrapText="1"/>
    </xf>
    <xf numFmtId="165" fontId="33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left" vertical="top" wrapText="1"/>
    </xf>
    <xf numFmtId="165" fontId="11" fillId="0" borderId="0" xfId="0" applyNumberFormat="1" applyFont="1" applyAlignment="1">
      <alignment horizontal="right" vertical="top" wrapText="1"/>
    </xf>
    <xf numFmtId="165" fontId="11" fillId="0" borderId="0" xfId="0" quotePrefix="1" applyNumberFormat="1" applyFont="1" applyAlignment="1">
      <alignment horizontal="right" vertical="top" wrapText="1"/>
    </xf>
    <xf numFmtId="165" fontId="34" fillId="8" borderId="0" xfId="0" applyNumberFormat="1" applyFont="1" applyFill="1" applyAlignment="1">
      <alignment horizontal="right" vertical="top"/>
    </xf>
    <xf numFmtId="165" fontId="36" fillId="8" borderId="0" xfId="0" applyNumberFormat="1" applyFont="1" applyFill="1" applyAlignment="1">
      <alignment horizontal="left" vertical="top" wrapText="1"/>
    </xf>
    <xf numFmtId="165" fontId="37" fillId="8" borderId="0" xfId="0" applyNumberFormat="1" applyFont="1" applyFill="1" applyAlignment="1">
      <alignment horizontal="right" vertical="top" wrapText="1"/>
    </xf>
    <xf numFmtId="165" fontId="33" fillId="11" borderId="0" xfId="0" applyNumberFormat="1" applyFont="1" applyFill="1" applyAlignment="1">
      <alignment horizontal="right" vertical="top" wrapText="1"/>
    </xf>
    <xf numFmtId="165" fontId="20" fillId="0" borderId="0" xfId="0" applyNumberFormat="1" applyFont="1" applyAlignment="1">
      <alignment vertical="top"/>
    </xf>
    <xf numFmtId="165" fontId="11" fillId="0" borderId="0" xfId="0" applyNumberFormat="1" applyFont="1" applyAlignment="1">
      <alignment horizontal="right" vertical="top"/>
    </xf>
    <xf numFmtId="165" fontId="33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left" vertical="top" wrapText="1"/>
    </xf>
    <xf numFmtId="165" fontId="34" fillId="8" borderId="0" xfId="0" applyNumberFormat="1" applyFont="1" applyFill="1" applyAlignment="1">
      <alignment horizontal="right" vertical="top" wrapText="1"/>
    </xf>
    <xf numFmtId="165" fontId="33" fillId="9" borderId="0" xfId="0" applyNumberFormat="1" applyFont="1" applyFill="1" applyAlignment="1">
      <alignment horizontal="right" vertical="top" wrapText="1"/>
    </xf>
    <xf numFmtId="165" fontId="12" fillId="0" borderId="0" xfId="0" applyNumberFormat="1" applyFont="1" applyAlignment="1">
      <alignment horizontal="left" vertical="top" wrapText="1"/>
    </xf>
    <xf numFmtId="165" fontId="11" fillId="5" borderId="0" xfId="0" applyNumberFormat="1" applyFont="1" applyFill="1" applyAlignment="1" applyProtection="1">
      <alignment horizontal="right" vertical="top" wrapText="1"/>
      <protection locked="0"/>
    </xf>
    <xf numFmtId="165" fontId="22" fillId="0" borderId="0" xfId="0" applyNumberFormat="1" applyFont="1" applyAlignment="1">
      <alignment horizontal="left" vertical="top" wrapText="1"/>
    </xf>
    <xf numFmtId="165" fontId="11" fillId="5" borderId="0" xfId="0" applyNumberFormat="1" applyFont="1" applyFill="1" applyAlignment="1" applyProtection="1">
      <alignment horizontal="right" vertical="top"/>
      <protection locked="0"/>
    </xf>
    <xf numFmtId="165" fontId="33" fillId="9" borderId="0" xfId="0" applyNumberFormat="1" applyFont="1" applyFill="1" applyAlignment="1">
      <alignment horizontal="right" vertical="top"/>
    </xf>
    <xf numFmtId="165" fontId="22" fillId="0" borderId="0" xfId="0" applyNumberFormat="1" applyFont="1" applyAlignment="1">
      <alignment vertical="top"/>
    </xf>
    <xf numFmtId="0" fontId="10" fillId="10" borderId="0" xfId="0" applyFont="1" applyFill="1" applyAlignment="1">
      <alignment horizontal="left" vertical="top" wrapText="1"/>
    </xf>
    <xf numFmtId="165" fontId="11" fillId="11" borderId="0" xfId="0" applyNumberFormat="1" applyFont="1" applyFill="1" applyAlignment="1">
      <alignment horizontal="right" vertical="top" wrapText="1"/>
    </xf>
    <xf numFmtId="0" fontId="13" fillId="11" borderId="0" xfId="0" applyFont="1" applyFill="1"/>
    <xf numFmtId="0" fontId="23" fillId="0" borderId="0" xfId="2" applyFont="1" applyFill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right" vertical="top"/>
      <protection locked="0"/>
    </xf>
    <xf numFmtId="3" fontId="19" fillId="0" borderId="0" xfId="0" applyNumberFormat="1" applyFont="1" applyAlignment="1" applyProtection="1">
      <alignment horizontal="right" vertical="top" wrapText="1"/>
      <protection locked="0"/>
    </xf>
    <xf numFmtId="3" fontId="19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30" fillId="10" borderId="7" xfId="0" applyFont="1" applyFill="1" applyBorder="1" applyAlignment="1">
      <alignment horizontal="left" vertical="top"/>
    </xf>
    <xf numFmtId="0" fontId="31" fillId="10" borderId="7" xfId="0" applyFont="1" applyFill="1" applyBorder="1" applyAlignment="1">
      <alignment horizontal="left" vertical="top"/>
    </xf>
    <xf numFmtId="0" fontId="30" fillId="0" borderId="7" xfId="0" applyFont="1" applyBorder="1" applyAlignment="1">
      <alignment horizontal="left" vertical="top"/>
    </xf>
    <xf numFmtId="0" fontId="2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165" fontId="13" fillId="11" borderId="0" xfId="0" applyNumberFormat="1" applyFont="1" applyFill="1" applyAlignment="1">
      <alignment vertical="top"/>
    </xf>
    <xf numFmtId="0" fontId="0" fillId="11" borderId="0" xfId="0" applyFill="1" applyAlignment="1">
      <alignment vertical="top"/>
    </xf>
    <xf numFmtId="0" fontId="12" fillId="11" borderId="0" xfId="0" applyFont="1" applyFill="1" applyAlignment="1">
      <alignment vertical="top"/>
    </xf>
    <xf numFmtId="165" fontId="24" fillId="0" borderId="0" xfId="0" applyNumberFormat="1" applyFont="1" applyAlignment="1">
      <alignment horizontal="right" vertical="top" wrapText="1"/>
    </xf>
    <xf numFmtId="165" fontId="23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165" fontId="12" fillId="0" borderId="0" xfId="0" applyNumberFormat="1" applyFont="1" applyAlignment="1">
      <alignment vertical="top"/>
    </xf>
    <xf numFmtId="165" fontId="28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164" fontId="30" fillId="10" borderId="7" xfId="0" applyNumberFormat="1" applyFont="1" applyFill="1" applyBorder="1" applyAlignment="1">
      <alignment horizontal="left" vertical="top"/>
    </xf>
    <xf numFmtId="164" fontId="30" fillId="0" borderId="7" xfId="0" applyNumberFormat="1" applyFont="1" applyBorder="1" applyAlignment="1">
      <alignment horizontal="left" vertical="top"/>
    </xf>
    <xf numFmtId="165" fontId="0" fillId="0" borderId="0" xfId="0" applyNumberFormat="1" applyAlignment="1">
      <alignment vertical="top"/>
    </xf>
    <xf numFmtId="49" fontId="1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41" fillId="0" borderId="0" xfId="0" applyFont="1" applyAlignment="1">
      <alignment vertical="top"/>
    </xf>
    <xf numFmtId="165" fontId="40" fillId="0" borderId="0" xfId="0" applyNumberFormat="1" applyFont="1" applyAlignment="1">
      <alignment vertical="top"/>
    </xf>
    <xf numFmtId="0" fontId="12" fillId="9" borderId="0" xfId="0" applyFont="1" applyFill="1" applyAlignment="1">
      <alignment vertical="top"/>
    </xf>
    <xf numFmtId="165" fontId="13" fillId="9" borderId="0" xfId="0" applyNumberFormat="1" applyFont="1" applyFill="1" applyAlignment="1">
      <alignment vertical="top"/>
    </xf>
    <xf numFmtId="0" fontId="11" fillId="9" borderId="0" xfId="0" applyFont="1" applyFill="1" applyAlignment="1">
      <alignment vertical="top"/>
    </xf>
    <xf numFmtId="0" fontId="13" fillId="8" borderId="0" xfId="0" applyFont="1" applyFill="1" applyAlignment="1">
      <alignment vertical="top"/>
    </xf>
    <xf numFmtId="0" fontId="34" fillId="8" borderId="0" xfId="0" applyFont="1" applyFill="1" applyAlignment="1">
      <alignment vertical="top"/>
    </xf>
    <xf numFmtId="165" fontId="34" fillId="8" borderId="0" xfId="0" applyNumberFormat="1" applyFont="1" applyFill="1" applyAlignment="1">
      <alignment vertical="top"/>
    </xf>
    <xf numFmtId="165" fontId="12" fillId="9" borderId="0" xfId="0" applyNumberFormat="1" applyFont="1" applyFill="1" applyAlignment="1">
      <alignment vertical="top"/>
    </xf>
    <xf numFmtId="0" fontId="12" fillId="0" borderId="0" xfId="0" applyFont="1" applyAlignment="1">
      <alignment vertical="top"/>
    </xf>
    <xf numFmtId="0" fontId="9" fillId="0" borderId="0" xfId="0" quotePrefix="1" applyFont="1" applyAlignment="1">
      <alignment vertical="top"/>
    </xf>
    <xf numFmtId="165" fontId="34" fillId="0" borderId="0" xfId="0" applyNumberFormat="1" applyFont="1" applyAlignment="1">
      <alignment vertical="top"/>
    </xf>
    <xf numFmtId="0" fontId="13" fillId="11" borderId="0" xfId="0" applyFont="1" applyFill="1" applyAlignment="1">
      <alignment vertical="top"/>
    </xf>
    <xf numFmtId="165" fontId="33" fillId="11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0" fontId="42" fillId="0" borderId="0" xfId="0" applyFont="1"/>
    <xf numFmtId="0" fontId="0" fillId="10" borderId="0" xfId="0" applyFill="1" applyAlignment="1">
      <alignment vertical="top"/>
    </xf>
    <xf numFmtId="0" fontId="3" fillId="8" borderId="0" xfId="0" applyFont="1" applyFill="1" applyAlignment="1">
      <alignment vertical="top"/>
    </xf>
    <xf numFmtId="165" fontId="13" fillId="8" borderId="0" xfId="0" applyNumberFormat="1" applyFont="1" applyFill="1" applyAlignment="1">
      <alignment vertical="top"/>
    </xf>
    <xf numFmtId="165" fontId="36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0" fontId="33" fillId="0" borderId="11" xfId="0" applyFont="1" applyBorder="1" applyAlignment="1">
      <alignment vertical="top"/>
    </xf>
    <xf numFmtId="0" fontId="33" fillId="12" borderId="0" xfId="0" applyFont="1" applyFill="1" applyAlignment="1">
      <alignment vertical="top"/>
    </xf>
    <xf numFmtId="0" fontId="44" fillId="8" borderId="0" xfId="0" applyFont="1" applyFill="1" applyAlignment="1">
      <alignment horizontal="right" vertical="top"/>
    </xf>
    <xf numFmtId="0" fontId="21" fillId="8" borderId="0" xfId="0" applyFont="1" applyFill="1" applyAlignment="1">
      <alignment horizontal="left" vertical="top" wrapText="1"/>
    </xf>
    <xf numFmtId="0" fontId="22" fillId="0" borderId="0" xfId="0" applyFont="1"/>
    <xf numFmtId="0" fontId="10" fillId="8" borderId="0" xfId="0" applyFont="1" applyFill="1" applyAlignment="1">
      <alignment horizontal="left" vertical="top" wrapText="1"/>
    </xf>
    <xf numFmtId="0" fontId="12" fillId="0" borderId="0" xfId="0" applyFont="1"/>
    <xf numFmtId="0" fontId="23" fillId="0" borderId="0" xfId="0" applyFont="1"/>
    <xf numFmtId="4" fontId="23" fillId="0" borderId="0" xfId="0" applyNumberFormat="1" applyFont="1"/>
    <xf numFmtId="4" fontId="22" fillId="0" borderId="0" xfId="0" applyNumberFormat="1" applyFont="1"/>
    <xf numFmtId="0" fontId="12" fillId="9" borderId="0" xfId="0" applyFont="1" applyFill="1"/>
    <xf numFmtId="0" fontId="19" fillId="9" borderId="0" xfId="0" applyFont="1" applyFill="1" applyAlignment="1">
      <alignment vertical="top" wrapText="1"/>
    </xf>
    <xf numFmtId="0" fontId="11" fillId="0" borderId="0" xfId="0" applyFont="1"/>
    <xf numFmtId="0" fontId="11" fillId="9" borderId="0" xfId="0" applyFont="1" applyFill="1"/>
    <xf numFmtId="4" fontId="12" fillId="9" borderId="0" xfId="0" applyNumberFormat="1" applyFont="1" applyFill="1"/>
    <xf numFmtId="0" fontId="20" fillId="0" borderId="0" xfId="0" applyFont="1"/>
    <xf numFmtId="4" fontId="12" fillId="0" borderId="0" xfId="0" applyNumberFormat="1" applyFont="1"/>
    <xf numFmtId="0" fontId="0" fillId="8" borderId="0" xfId="0" applyFill="1" applyAlignment="1">
      <alignment vertical="top"/>
    </xf>
    <xf numFmtId="165" fontId="20" fillId="8" borderId="0" xfId="0" applyNumberFormat="1" applyFont="1" applyFill="1" applyAlignment="1">
      <alignment vertical="top"/>
    </xf>
    <xf numFmtId="0" fontId="12" fillId="11" borderId="0" xfId="0" applyFont="1" applyFill="1"/>
    <xf numFmtId="165" fontId="20" fillId="11" borderId="0" xfId="0" applyNumberFormat="1" applyFont="1" applyFill="1" applyAlignment="1">
      <alignment vertical="top"/>
    </xf>
    <xf numFmtId="4" fontId="12" fillId="11" borderId="0" xfId="0" applyNumberFormat="1" applyFont="1" applyFill="1"/>
    <xf numFmtId="0" fontId="14" fillId="0" borderId="0" xfId="0" applyFont="1" applyAlignment="1">
      <alignment horizontal="left" vertical="top" wrapText="1"/>
    </xf>
    <xf numFmtId="165" fontId="34" fillId="0" borderId="0" xfId="0" applyNumberFormat="1" applyFont="1" applyAlignment="1">
      <alignment horizontal="right" vertical="top" wrapText="1"/>
    </xf>
    <xf numFmtId="4" fontId="22" fillId="0" borderId="0" xfId="0" applyNumberFormat="1" applyFont="1" applyAlignment="1">
      <alignment vertical="top"/>
    </xf>
    <xf numFmtId="0" fontId="0" fillId="13" borderId="0" xfId="0" applyFill="1" applyAlignment="1">
      <alignment vertical="top"/>
    </xf>
    <xf numFmtId="0" fontId="37" fillId="8" borderId="0" xfId="0" applyFont="1" applyFill="1" applyAlignment="1">
      <alignment vertical="top"/>
    </xf>
    <xf numFmtId="0" fontId="37" fillId="9" borderId="0" xfId="0" applyFont="1" applyFill="1" applyAlignment="1">
      <alignment vertical="top"/>
    </xf>
    <xf numFmtId="165" fontId="33" fillId="0" borderId="0" xfId="0" applyNumberFormat="1" applyFont="1" applyAlignment="1">
      <alignment vertical="top"/>
    </xf>
    <xf numFmtId="165" fontId="11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vertical="top"/>
    </xf>
    <xf numFmtId="4" fontId="11" fillId="0" borderId="0" xfId="0" applyNumberFormat="1" applyFont="1"/>
    <xf numFmtId="165" fontId="11" fillId="9" borderId="0" xfId="0" applyNumberFormat="1" applyFont="1" applyFill="1" applyAlignment="1">
      <alignment vertical="top"/>
    </xf>
    <xf numFmtId="3" fontId="19" fillId="0" borderId="0" xfId="1" applyNumberFormat="1" applyFont="1" applyFill="1" applyBorder="1" applyAlignment="1" applyProtection="1">
      <alignment horizontal="right" vertical="top" wrapText="1"/>
      <protection locked="0"/>
    </xf>
    <xf numFmtId="4" fontId="24" fillId="0" borderId="0" xfId="0" applyNumberFormat="1" applyFont="1"/>
    <xf numFmtId="0" fontId="10" fillId="0" borderId="0" xfId="0" applyFont="1" applyAlignment="1">
      <alignment wrapText="1"/>
    </xf>
    <xf numFmtId="3" fontId="9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Protection="1">
      <protection locked="0"/>
    </xf>
    <xf numFmtId="0" fontId="31" fillId="0" borderId="7" xfId="0" applyFont="1" applyBorder="1" applyAlignment="1">
      <alignment horizontal="left" indent="1"/>
    </xf>
    <xf numFmtId="0" fontId="27" fillId="0" borderId="0" xfId="0" applyFont="1"/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/>
    </xf>
    <xf numFmtId="3" fontId="24" fillId="0" borderId="0" xfId="0" applyNumberFormat="1" applyFont="1" applyAlignment="1" applyProtection="1">
      <alignment horizontal="right" vertical="top" wrapText="1"/>
      <protection locked="0"/>
    </xf>
    <xf numFmtId="0" fontId="27" fillId="0" borderId="0" xfId="0" applyFont="1" applyProtection="1">
      <protection locked="0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7" fillId="8" borderId="0" xfId="0" applyFont="1" applyFill="1" applyAlignment="1">
      <alignment vertical="top"/>
    </xf>
    <xf numFmtId="0" fontId="45" fillId="8" borderId="0" xfId="0" applyFont="1" applyFill="1" applyAlignment="1">
      <alignment vertical="top"/>
    </xf>
    <xf numFmtId="165" fontId="46" fillId="8" borderId="0" xfId="0" applyNumberFormat="1" applyFont="1" applyFill="1" applyAlignment="1">
      <alignment vertical="top"/>
    </xf>
    <xf numFmtId="165" fontId="37" fillId="8" borderId="0" xfId="0" applyNumberFormat="1" applyFont="1" applyFill="1" applyAlignment="1" applyProtection="1">
      <alignment horizontal="right" vertical="top"/>
      <protection locked="0"/>
    </xf>
    <xf numFmtId="0" fontId="22" fillId="0" borderId="0" xfId="0" quotePrefix="1" applyFont="1"/>
    <xf numFmtId="4" fontId="22" fillId="8" borderId="0" xfId="0" applyNumberFormat="1" applyFont="1" applyFill="1"/>
    <xf numFmtId="165" fontId="14" fillId="8" borderId="0" xfId="0" applyNumberFormat="1" applyFont="1" applyFill="1" applyAlignment="1">
      <alignment horizontal="right" vertical="top" wrapText="1"/>
    </xf>
    <xf numFmtId="4" fontId="37" fillId="8" borderId="0" xfId="0" applyNumberFormat="1" applyFont="1" applyFill="1"/>
    <xf numFmtId="0" fontId="34" fillId="8" borderId="0" xfId="0" applyFont="1" applyFill="1"/>
    <xf numFmtId="0" fontId="43" fillId="8" borderId="0" xfId="0" applyFont="1" applyFill="1" applyAlignment="1">
      <alignment vertical="top"/>
    </xf>
    <xf numFmtId="0" fontId="19" fillId="0" borderId="0" xfId="0" applyFont="1"/>
    <xf numFmtId="0" fontId="21" fillId="8" borderId="0" xfId="0" applyFont="1" applyFill="1"/>
    <xf numFmtId="4" fontId="21" fillId="8" borderId="0" xfId="0" applyNumberFormat="1" applyFont="1" applyFill="1"/>
    <xf numFmtId="0" fontId="22" fillId="8" borderId="0" xfId="0" applyFont="1" applyFill="1"/>
    <xf numFmtId="4" fontId="33" fillId="0" borderId="0" xfId="0" applyNumberFormat="1" applyFont="1" applyAlignment="1">
      <alignment horizontal="right" vertical="top"/>
    </xf>
    <xf numFmtId="4" fontId="34" fillId="8" borderId="0" xfId="0" applyNumberFormat="1" applyFont="1" applyFill="1" applyAlignment="1">
      <alignment horizontal="right" vertical="top"/>
    </xf>
    <xf numFmtId="4" fontId="33" fillId="11" borderId="0" xfId="0" applyNumberFormat="1" applyFont="1" applyFill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4" fillId="8" borderId="0" xfId="0" applyNumberFormat="1" applyFont="1" applyFill="1" applyAlignment="1">
      <alignment horizontal="right" vertical="top" wrapText="1"/>
    </xf>
    <xf numFmtId="4" fontId="11" fillId="9" borderId="0" xfId="0" applyNumberFormat="1" applyFont="1" applyFill="1" applyAlignment="1">
      <alignment horizontal="right" vertical="top" wrapText="1"/>
    </xf>
    <xf numFmtId="4" fontId="0" fillId="0" borderId="0" xfId="0" applyNumberFormat="1" applyAlignment="1">
      <alignment vertical="top"/>
    </xf>
    <xf numFmtId="4" fontId="20" fillId="0" borderId="0" xfId="0" applyNumberFormat="1" applyFont="1" applyAlignment="1">
      <alignment vertical="top"/>
    </xf>
    <xf numFmtId="4" fontId="13" fillId="9" borderId="0" xfId="0" applyNumberFormat="1" applyFont="1" applyFill="1" applyAlignment="1">
      <alignment vertical="top"/>
    </xf>
    <xf numFmtId="4" fontId="12" fillId="11" borderId="0" xfId="0" applyNumberFormat="1" applyFont="1" applyFill="1" applyAlignment="1">
      <alignment vertical="top"/>
    </xf>
    <xf numFmtId="4" fontId="34" fillId="8" borderId="0" xfId="0" applyNumberFormat="1" applyFont="1" applyFill="1" applyAlignment="1">
      <alignment vertical="top"/>
    </xf>
    <xf numFmtId="4" fontId="11" fillId="9" borderId="0" xfId="0" applyNumberFormat="1" applyFont="1" applyFill="1" applyAlignment="1">
      <alignment vertical="top"/>
    </xf>
    <xf numFmtId="4" fontId="33" fillId="9" borderId="0" xfId="0" applyNumberFormat="1" applyFont="1" applyFill="1" applyAlignment="1">
      <alignment horizontal="right" vertical="top" wrapText="1"/>
    </xf>
    <xf numFmtId="4" fontId="23" fillId="0" borderId="0" xfId="0" applyNumberFormat="1" applyFont="1" applyAlignment="1">
      <alignment horizontal="right" vertical="top"/>
    </xf>
    <xf numFmtId="4" fontId="46" fillId="8" borderId="0" xfId="0" applyNumberFormat="1" applyFont="1" applyFill="1" applyAlignment="1">
      <alignment horizontal="right" vertical="top"/>
    </xf>
    <xf numFmtId="4" fontId="14" fillId="8" borderId="0" xfId="0" applyNumberFormat="1" applyFont="1" applyFill="1" applyAlignment="1">
      <alignment horizontal="right" vertical="top" wrapText="1"/>
    </xf>
    <xf numFmtId="4" fontId="13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4" fontId="34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12" borderId="0" xfId="0" applyNumberFormat="1" applyFont="1" applyFill="1" applyAlignment="1">
      <alignment vertical="top"/>
    </xf>
    <xf numFmtId="4" fontId="33" fillId="0" borderId="11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4" fontId="24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65" fontId="22" fillId="0" borderId="0" xfId="0" applyNumberFormat="1" applyFont="1" applyAlignment="1" applyProtection="1">
      <alignment vertical="top"/>
      <protection locked="0"/>
    </xf>
    <xf numFmtId="165" fontId="23" fillId="0" borderId="0" xfId="0" applyNumberFormat="1" applyFont="1" applyAlignment="1" applyProtection="1">
      <alignment horizontal="right" vertical="top" wrapText="1"/>
      <protection locked="0"/>
    </xf>
    <xf numFmtId="0" fontId="9" fillId="11" borderId="0" xfId="0" applyFont="1" applyFill="1" applyAlignment="1">
      <alignment vertical="top"/>
    </xf>
    <xf numFmtId="0" fontId="4" fillId="14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3" fontId="15" fillId="14" borderId="0" xfId="0" applyNumberFormat="1" applyFont="1" applyFill="1" applyAlignment="1">
      <alignment horizontal="center" vertical="top" wrapText="1"/>
    </xf>
    <xf numFmtId="0" fontId="15" fillId="14" borderId="0" xfId="0" applyFont="1" applyFill="1" applyAlignment="1">
      <alignment horizontal="center"/>
    </xf>
    <xf numFmtId="3" fontId="15" fillId="14" borderId="0" xfId="0" applyNumberFormat="1" applyFont="1" applyFill="1" applyAlignment="1">
      <alignment horizontal="center"/>
    </xf>
    <xf numFmtId="3" fontId="3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17" fillId="14" borderId="0" xfId="0" applyNumberFormat="1" applyFont="1" applyFill="1" applyAlignment="1">
      <alignment horizontal="center"/>
    </xf>
    <xf numFmtId="0" fontId="47" fillId="0" borderId="0" xfId="0" applyFont="1"/>
    <xf numFmtId="164" fontId="30" fillId="0" borderId="0" xfId="0" applyNumberFormat="1" applyFont="1" applyAlignment="1">
      <alignment horizontal="left" vertical="top"/>
    </xf>
    <xf numFmtId="0" fontId="13" fillId="9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20" fillId="0" borderId="0" xfId="0" applyFont="1" applyAlignment="1">
      <alignment horizontal="left" vertical="top" wrapText="1"/>
    </xf>
    <xf numFmtId="3" fontId="33" fillId="0" borderId="0" xfId="0" applyNumberFormat="1" applyFont="1" applyAlignment="1">
      <alignment horizontal="center"/>
    </xf>
    <xf numFmtId="0" fontId="7" fillId="0" borderId="0" xfId="0" applyFont="1"/>
    <xf numFmtId="0" fontId="40" fillId="0" borderId="0" xfId="0" quotePrefix="1" applyFont="1" applyAlignment="1">
      <alignment horizontal="center" vertical="top" wrapText="1"/>
    </xf>
    <xf numFmtId="0" fontId="42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16" fillId="0" borderId="0" xfId="0" applyFont="1" applyAlignment="1">
      <alignment vertical="top"/>
    </xf>
    <xf numFmtId="165" fontId="12" fillId="0" borderId="0" xfId="0" applyNumberFormat="1" applyFont="1" applyAlignment="1">
      <alignment horizontal="right" vertical="top"/>
    </xf>
    <xf numFmtId="0" fontId="50" fillId="0" borderId="0" xfId="0" applyFont="1" applyAlignment="1">
      <alignment vertical="top"/>
    </xf>
    <xf numFmtId="165" fontId="50" fillId="0" borderId="0" xfId="0" applyNumberFormat="1" applyFont="1" applyAlignment="1">
      <alignment vertical="top"/>
    </xf>
    <xf numFmtId="165" fontId="51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1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/>
    </xf>
    <xf numFmtId="0" fontId="24" fillId="0" borderId="7" xfId="0" applyFont="1" applyBorder="1" applyAlignment="1">
      <alignment vertical="top"/>
    </xf>
    <xf numFmtId="165" fontId="3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" fontId="11" fillId="0" borderId="0" xfId="0" applyNumberFormat="1" applyFont="1" applyAlignment="1">
      <alignment vertical="top"/>
    </xf>
    <xf numFmtId="4" fontId="35" fillId="0" borderId="0" xfId="0" applyNumberFormat="1" applyFont="1" applyAlignment="1">
      <alignment vertical="top"/>
    </xf>
    <xf numFmtId="4" fontId="23" fillId="0" borderId="0" xfId="0" applyNumberFormat="1" applyFont="1" applyAlignment="1">
      <alignment vertical="top"/>
    </xf>
    <xf numFmtId="0" fontId="23" fillId="0" borderId="0" xfId="0" applyFont="1" applyAlignment="1" applyProtection="1">
      <alignment vertical="top" wrapText="1"/>
      <protection locked="0"/>
    </xf>
    <xf numFmtId="4" fontId="12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vertical="top"/>
    </xf>
    <xf numFmtId="0" fontId="33" fillId="11" borderId="0" xfId="0" applyFont="1" applyFill="1" applyAlignment="1">
      <alignment vertical="top"/>
    </xf>
    <xf numFmtId="165" fontId="13" fillId="12" borderId="0" xfId="0" applyNumberFormat="1" applyFont="1" applyFill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9" borderId="0" xfId="0" applyFont="1" applyFill="1" applyAlignment="1">
      <alignment horizontal="left" vertical="top" wrapText="1"/>
    </xf>
    <xf numFmtId="165" fontId="22" fillId="0" borderId="0" xfId="0" applyNumberFormat="1" applyFont="1" applyAlignment="1">
      <alignment vertical="top" wrapText="1"/>
    </xf>
    <xf numFmtId="0" fontId="11" fillId="9" borderId="0" xfId="0" applyFont="1" applyFill="1" applyAlignment="1">
      <alignment vertical="top" wrapText="1"/>
    </xf>
    <xf numFmtId="165" fontId="12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0" borderId="0" xfId="0" applyFont="1" applyAlignment="1">
      <alignment horizontal="right" vertical="top"/>
    </xf>
    <xf numFmtId="0" fontId="36" fillId="8" borderId="0" xfId="0" applyFont="1" applyFill="1" applyAlignment="1">
      <alignment horizontal="right" vertical="top"/>
    </xf>
    <xf numFmtId="0" fontId="12" fillId="12" borderId="0" xfId="0" applyFont="1" applyFill="1" applyAlignment="1">
      <alignment horizontal="left" vertical="top" wrapText="1"/>
    </xf>
    <xf numFmtId="0" fontId="35" fillId="9" borderId="0" xfId="0" applyFont="1" applyFill="1" applyAlignment="1">
      <alignment vertical="top"/>
    </xf>
    <xf numFmtId="0" fontId="11" fillId="9" borderId="0" xfId="0" applyFont="1" applyFill="1" applyAlignment="1">
      <alignment horizontal="left" vertical="top" wrapText="1"/>
    </xf>
    <xf numFmtId="0" fontId="20" fillId="11" borderId="0" xfId="0" applyFont="1" applyFill="1" applyAlignment="1">
      <alignment vertical="top"/>
    </xf>
    <xf numFmtId="0" fontId="12" fillId="11" borderId="0" xfId="0" applyFont="1" applyFill="1" applyAlignment="1">
      <alignment horizontal="left" vertical="top" wrapText="1"/>
    </xf>
    <xf numFmtId="0" fontId="22" fillId="8" borderId="0" xfId="0" applyFont="1" applyFill="1" applyAlignment="1">
      <alignment vertical="top"/>
    </xf>
    <xf numFmtId="0" fontId="12" fillId="8" borderId="0" xfId="0" applyFont="1" applyFill="1" applyAlignment="1">
      <alignment horizontal="left" vertical="top" wrapText="1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 wrapText="1"/>
    </xf>
    <xf numFmtId="165" fontId="12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horizontal="left" vertical="top" wrapText="1"/>
    </xf>
    <xf numFmtId="0" fontId="34" fillId="8" borderId="0" xfId="0" applyFont="1" applyFill="1" applyAlignment="1">
      <alignment vertical="top" wrapText="1"/>
    </xf>
    <xf numFmtId="0" fontId="22" fillId="9" borderId="0" xfId="0" applyFont="1" applyFill="1" applyAlignment="1">
      <alignment vertical="top"/>
    </xf>
    <xf numFmtId="165" fontId="22" fillId="0" borderId="0" xfId="0" applyNumberFormat="1" applyFont="1"/>
    <xf numFmtId="0" fontId="22" fillId="0" borderId="0" xfId="0" applyFont="1" applyAlignment="1">
      <alignment horizontal="left" vertical="top"/>
    </xf>
    <xf numFmtId="0" fontId="34" fillId="16" borderId="0" xfId="0" applyFont="1" applyFill="1" applyAlignment="1">
      <alignment vertical="top"/>
    </xf>
    <xf numFmtId="165" fontId="34" fillId="16" borderId="0" xfId="0" applyNumberFormat="1" applyFont="1" applyFill="1" applyAlignment="1">
      <alignment vertical="top"/>
    </xf>
    <xf numFmtId="0" fontId="33" fillId="17" borderId="0" xfId="0" applyFont="1" applyFill="1" applyAlignment="1">
      <alignment vertical="top"/>
    </xf>
    <xf numFmtId="165" fontId="33" fillId="17" borderId="0" xfId="0" applyNumberFormat="1" applyFont="1" applyFill="1" applyAlignment="1">
      <alignment vertical="top"/>
    </xf>
    <xf numFmtId="165" fontId="33" fillId="12" borderId="0" xfId="0" applyNumberFormat="1" applyFont="1" applyFill="1" applyAlignment="1">
      <alignment vertical="top"/>
    </xf>
    <xf numFmtId="0" fontId="13" fillId="12" borderId="0" xfId="0" applyFont="1" applyFill="1" applyAlignment="1">
      <alignment vertical="top"/>
    </xf>
    <xf numFmtId="0" fontId="35" fillId="0" borderId="0" xfId="0" applyFont="1" applyAlignment="1">
      <alignment vertical="top" wrapText="1"/>
    </xf>
    <xf numFmtId="0" fontId="35" fillId="12" borderId="0" xfId="0" applyFont="1" applyFill="1" applyAlignment="1">
      <alignment vertical="top" wrapText="1"/>
    </xf>
    <xf numFmtId="0" fontId="35" fillId="17" borderId="0" xfId="0" applyFont="1" applyFill="1" applyAlignment="1">
      <alignment vertical="top"/>
    </xf>
    <xf numFmtId="0" fontId="35" fillId="12" borderId="0" xfId="0" applyFont="1" applyFill="1" applyAlignment="1">
      <alignment vertical="top"/>
    </xf>
    <xf numFmtId="0" fontId="43" fillId="16" borderId="0" xfId="0" applyFont="1" applyFill="1"/>
    <xf numFmtId="3" fontId="34" fillId="16" borderId="0" xfId="0" applyNumberFormat="1" applyFont="1" applyFill="1" applyAlignment="1">
      <alignment horizontal="center" vertical="top"/>
    </xf>
    <xf numFmtId="0" fontId="14" fillId="16" borderId="0" xfId="0" applyFont="1" applyFill="1"/>
    <xf numFmtId="3" fontId="34" fillId="8" borderId="0" xfId="0" applyNumberFormat="1" applyFont="1" applyFill="1" applyAlignment="1">
      <alignment horizontal="center"/>
    </xf>
    <xf numFmtId="0" fontId="14" fillId="18" borderId="0" xfId="0" applyFont="1" applyFill="1"/>
    <xf numFmtId="3" fontId="14" fillId="18" borderId="0" xfId="0" applyNumberFormat="1" applyFont="1" applyFill="1" applyAlignment="1">
      <alignment horizontal="center"/>
    </xf>
    <xf numFmtId="0" fontId="20" fillId="13" borderId="0" xfId="0" applyFont="1" applyFill="1" applyAlignment="1">
      <alignment vertical="top"/>
    </xf>
    <xf numFmtId="0" fontId="13" fillId="13" borderId="0" xfId="0" applyFont="1" applyFill="1" applyAlignment="1">
      <alignment vertical="top"/>
    </xf>
    <xf numFmtId="0" fontId="20" fillId="13" borderId="0" xfId="0" applyFont="1" applyFill="1" applyAlignment="1">
      <alignment vertical="top" wrapText="1"/>
    </xf>
    <xf numFmtId="0" fontId="22" fillId="13" borderId="0" xfId="0" applyFont="1" applyFill="1" applyAlignment="1">
      <alignment vertical="top"/>
    </xf>
    <xf numFmtId="0" fontId="12" fillId="13" borderId="0" xfId="0" applyFont="1" applyFill="1" applyAlignment="1">
      <alignment horizontal="left" vertical="top" wrapText="1"/>
    </xf>
    <xf numFmtId="0" fontId="17" fillId="8" borderId="0" xfId="0" applyFont="1" applyFill="1" applyAlignment="1">
      <alignment horizontal="center"/>
    </xf>
    <xf numFmtId="0" fontId="34" fillId="9" borderId="0" xfId="0" applyFont="1" applyFill="1" applyAlignment="1">
      <alignment vertical="top"/>
    </xf>
    <xf numFmtId="0" fontId="34" fillId="11" borderId="0" xfId="0" applyFont="1" applyFill="1" applyAlignment="1">
      <alignment vertical="top"/>
    </xf>
    <xf numFmtId="3" fontId="14" fillId="16" borderId="0" xfId="0" applyNumberFormat="1" applyFont="1" applyFill="1" applyAlignment="1">
      <alignment horizontal="center"/>
    </xf>
    <xf numFmtId="0" fontId="13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right" vertical="top" wrapText="1"/>
    </xf>
    <xf numFmtId="0" fontId="0" fillId="0" borderId="9" xfId="0" applyBorder="1"/>
    <xf numFmtId="0" fontId="0" fillId="0" borderId="10" xfId="0" applyBorder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7" fillId="8" borderId="0" xfId="0" applyFont="1" applyFill="1" applyAlignment="1">
      <alignment horizontal="center" vertical="top"/>
    </xf>
    <xf numFmtId="0" fontId="37" fillId="8" borderId="0" xfId="0" applyFont="1" applyFill="1" applyAlignment="1">
      <alignment horizontal="center" vertical="top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165" fontId="33" fillId="11" borderId="0" xfId="0" applyNumberFormat="1" applyFont="1" applyFill="1" applyAlignment="1">
      <alignment horizontal="center" vertical="top" wrapText="1"/>
    </xf>
    <xf numFmtId="0" fontId="53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vertical="top"/>
    </xf>
    <xf numFmtId="165" fontId="54" fillId="0" borderId="0" xfId="0" applyNumberFormat="1" applyFont="1" applyFill="1" applyAlignment="1">
      <alignment vertical="top"/>
    </xf>
    <xf numFmtId="165" fontId="55" fillId="0" borderId="0" xfId="0" applyNumberFormat="1" applyFont="1" applyFill="1" applyAlignment="1">
      <alignment vertical="top"/>
    </xf>
    <xf numFmtId="165" fontId="20" fillId="0" borderId="0" xfId="0" applyNumberFormat="1" applyFont="1" applyFill="1" applyAlignment="1">
      <alignment vertical="top"/>
    </xf>
    <xf numFmtId="165" fontId="11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165" fontId="22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165" fontId="11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165" fontId="12" fillId="0" borderId="0" xfId="0" applyNumberFormat="1" applyFont="1" applyFill="1" applyAlignment="1">
      <alignment horizontal="right" vertical="top"/>
    </xf>
    <xf numFmtId="0" fontId="34" fillId="19" borderId="0" xfId="0" applyFont="1" applyFill="1" applyAlignment="1">
      <alignment horizontal="left" vertical="top" wrapText="1"/>
    </xf>
    <xf numFmtId="0" fontId="34" fillId="19" borderId="0" xfId="0" applyFont="1" applyFill="1" applyAlignment="1">
      <alignment vertical="top"/>
    </xf>
    <xf numFmtId="165" fontId="34" fillId="19" borderId="0" xfId="0" applyNumberFormat="1" applyFont="1" applyFill="1" applyAlignment="1">
      <alignment vertical="top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vertical="top"/>
    </xf>
    <xf numFmtId="165" fontId="34" fillId="0" borderId="0" xfId="0" applyNumberFormat="1" applyFont="1" applyFill="1" applyAlignment="1">
      <alignment vertical="top"/>
    </xf>
    <xf numFmtId="0" fontId="14" fillId="19" borderId="0" xfId="0" applyFont="1" applyFill="1" applyAlignment="1">
      <alignment vertical="top" wrapText="1"/>
    </xf>
    <xf numFmtId="165" fontId="34" fillId="19" borderId="0" xfId="0" applyNumberFormat="1" applyFont="1" applyFill="1" applyAlignment="1">
      <alignment horizontal="right" vertical="top" wrapText="1"/>
    </xf>
    <xf numFmtId="0" fontId="23" fillId="9" borderId="0" xfId="0" applyFont="1" applyFill="1" applyAlignment="1">
      <alignment vertical="top"/>
    </xf>
    <xf numFmtId="0" fontId="33" fillId="9" borderId="0" xfId="0" applyFont="1" applyFill="1" applyAlignment="1">
      <alignment vertical="top"/>
    </xf>
    <xf numFmtId="0" fontId="13" fillId="19" borderId="0" xfId="0" applyFont="1" applyFill="1" applyAlignment="1">
      <alignment vertical="top"/>
    </xf>
    <xf numFmtId="165" fontId="13" fillId="19" borderId="0" xfId="0" applyNumberFormat="1" applyFont="1" applyFill="1" applyAlignment="1">
      <alignment vertical="top"/>
    </xf>
    <xf numFmtId="0" fontId="14" fillId="19" borderId="0" xfId="0" applyFont="1" applyFill="1" applyAlignment="1">
      <alignment horizontal="left" vertical="top" wrapText="1"/>
    </xf>
    <xf numFmtId="0" fontId="36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165" fontId="20" fillId="0" borderId="0" xfId="0" applyNumberFormat="1" applyFont="1" applyAlignment="1">
      <alignment horizontal="right" vertical="top"/>
    </xf>
    <xf numFmtId="4" fontId="12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vertical="top" wrapText="1"/>
    </xf>
    <xf numFmtId="0" fontId="20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 wrapText="1"/>
    </xf>
    <xf numFmtId="0" fontId="0" fillId="0" borderId="0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0" fillId="0" borderId="0" xfId="0" applyFont="1" applyAlignment="1">
      <alignment horizontal="right"/>
    </xf>
    <xf numFmtId="9" fontId="20" fillId="0" borderId="0" xfId="0" applyNumberFormat="1" applyFont="1"/>
    <xf numFmtId="3" fontId="20" fillId="0" borderId="0" xfId="0" applyNumberFormat="1" applyFont="1"/>
    <xf numFmtId="0" fontId="20" fillId="0" borderId="12" xfId="0" applyFont="1" applyBorder="1"/>
    <xf numFmtId="3" fontId="20" fillId="0" borderId="12" xfId="0" applyNumberFormat="1" applyFont="1" applyBorder="1"/>
    <xf numFmtId="0" fontId="40" fillId="0" borderId="0" xfId="0" applyFont="1" applyAlignment="1">
      <alignment horizontal="center" vertical="top"/>
    </xf>
    <xf numFmtId="165" fontId="0" fillId="0" borderId="0" xfId="0" applyNumberFormat="1" applyAlignment="1">
      <alignment vertical="top" wrapText="1"/>
    </xf>
    <xf numFmtId="165" fontId="13" fillId="0" borderId="0" xfId="0" applyNumberFormat="1" applyFont="1" applyAlignment="1">
      <alignment horizontal="center" vertical="top" wrapText="1"/>
    </xf>
    <xf numFmtId="165" fontId="13" fillId="0" borderId="0" xfId="0" applyNumberFormat="1" applyFont="1" applyAlignment="1">
      <alignment horizontal="center" vertical="top"/>
    </xf>
    <xf numFmtId="0" fontId="56" fillId="8" borderId="0" xfId="0" applyFont="1" applyFill="1" applyAlignment="1">
      <alignment vertical="top"/>
    </xf>
    <xf numFmtId="0" fontId="57" fillId="8" borderId="0" xfId="0" applyFont="1" applyFill="1" applyAlignment="1">
      <alignment horizontal="left" vertical="top" wrapText="1"/>
    </xf>
    <xf numFmtId="0" fontId="57" fillId="8" borderId="0" xfId="0" applyFont="1" applyFill="1" applyAlignment="1">
      <alignment vertical="top" wrapText="1"/>
    </xf>
    <xf numFmtId="165" fontId="57" fillId="8" borderId="0" xfId="0" applyNumberFormat="1" applyFont="1" applyFill="1" applyAlignment="1">
      <alignment vertical="top"/>
    </xf>
    <xf numFmtId="0" fontId="58" fillId="0" borderId="0" xfId="0" applyFont="1" applyAlignment="1">
      <alignment horizontal="right" vertical="top"/>
    </xf>
    <xf numFmtId="165" fontId="57" fillId="8" borderId="0" xfId="0" applyNumberFormat="1" applyFont="1" applyFill="1" applyAlignment="1">
      <alignment horizontal="right" vertical="top" wrapText="1"/>
    </xf>
    <xf numFmtId="0" fontId="61" fillId="0" borderId="0" xfId="0" applyFont="1" applyAlignment="1">
      <alignment vertical="top"/>
    </xf>
    <xf numFmtId="0" fontId="60" fillId="8" borderId="0" xfId="0" applyFont="1" applyFill="1" applyAlignment="1">
      <alignment vertical="top"/>
    </xf>
    <xf numFmtId="0" fontId="57" fillId="8" borderId="0" xfId="0" applyFont="1" applyFill="1" applyAlignment="1">
      <alignment vertical="top"/>
    </xf>
    <xf numFmtId="0" fontId="57" fillId="19" borderId="0" xfId="0" applyFont="1" applyFill="1" applyAlignment="1">
      <alignment vertical="top"/>
    </xf>
    <xf numFmtId="165" fontId="57" fillId="19" borderId="0" xfId="0" applyNumberFormat="1" applyFont="1" applyFill="1" applyAlignment="1">
      <alignment vertical="top"/>
    </xf>
    <xf numFmtId="0" fontId="57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 horizontal="left" vertical="top" wrapText="1"/>
    </xf>
    <xf numFmtId="165" fontId="22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165" fontId="23" fillId="0" borderId="0" xfId="0" applyNumberFormat="1" applyFont="1" applyFill="1" applyAlignment="1">
      <alignment horizontal="right" vertical="top" wrapText="1"/>
    </xf>
    <xf numFmtId="165" fontId="24" fillId="0" borderId="0" xfId="0" applyNumberFormat="1" applyFont="1" applyFill="1" applyAlignment="1">
      <alignment horizontal="right" vertical="top" wrapText="1"/>
    </xf>
    <xf numFmtId="165" fontId="2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22" fillId="0" borderId="0" xfId="0" applyFont="1" applyFill="1"/>
    <xf numFmtId="0" fontId="2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vertical="top"/>
    </xf>
    <xf numFmtId="165" fontId="13" fillId="0" borderId="0" xfId="0" applyNumberFormat="1" applyFont="1" applyFill="1" applyAlignment="1">
      <alignment horizontal="right" vertical="top" wrapText="1"/>
    </xf>
    <xf numFmtId="3" fontId="34" fillId="0" borderId="0" xfId="0" applyNumberFormat="1" applyFont="1" applyAlignment="1">
      <alignment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3" fontId="34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48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horizontal="center"/>
    </xf>
    <xf numFmtId="165" fontId="37" fillId="8" borderId="0" xfId="0" applyNumberFormat="1" applyFont="1" applyFill="1" applyAlignment="1">
      <alignment horizontal="right" vertical="top"/>
    </xf>
    <xf numFmtId="3" fontId="13" fillId="4" borderId="0" xfId="0" applyNumberFormat="1" applyFont="1" applyFill="1"/>
    <xf numFmtId="0" fontId="37" fillId="9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57" fillId="19" borderId="0" xfId="0" applyFont="1" applyFill="1" applyAlignment="1">
      <alignment horizontal="left" vertical="top" wrapText="1"/>
    </xf>
    <xf numFmtId="0" fontId="57" fillId="8" borderId="0" xfId="0" applyFont="1" applyFill="1" applyAlignment="1">
      <alignment horizontal="left" wrapText="1"/>
    </xf>
    <xf numFmtId="0" fontId="57" fillId="8" borderId="0" xfId="0" applyFont="1" applyFill="1" applyAlignment="1">
      <alignment wrapText="1"/>
    </xf>
    <xf numFmtId="165" fontId="57" fillId="8" borderId="0" xfId="0" applyNumberFormat="1" applyFont="1" applyFill="1" applyAlignment="1">
      <alignment horizontal="right" wrapText="1"/>
    </xf>
    <xf numFmtId="0" fontId="61" fillId="0" borderId="0" xfId="0" applyFont="1" applyAlignment="1">
      <alignment wrapText="1"/>
    </xf>
    <xf numFmtId="0" fontId="0" fillId="4" borderId="0" xfId="0" applyFill="1"/>
    <xf numFmtId="0" fontId="48" fillId="0" borderId="0" xfId="0" applyFont="1"/>
    <xf numFmtId="0" fontId="66" fillId="0" borderId="0" xfId="0" applyFont="1" applyFill="1"/>
    <xf numFmtId="3" fontId="48" fillId="0" borderId="0" xfId="0" applyNumberFormat="1" applyFont="1"/>
    <xf numFmtId="3" fontId="48" fillId="0" borderId="0" xfId="0" applyNumberFormat="1" applyFont="1" applyAlignment="1">
      <alignment horizontal="right"/>
    </xf>
    <xf numFmtId="10" fontId="48" fillId="0" borderId="0" xfId="0" applyNumberFormat="1" applyFont="1"/>
    <xf numFmtId="0" fontId="33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3" fontId="35" fillId="0" borderId="0" xfId="0" applyNumberFormat="1" applyFont="1"/>
    <xf numFmtId="0" fontId="35" fillId="0" borderId="12" xfId="0" applyFont="1" applyBorder="1"/>
    <xf numFmtId="3" fontId="35" fillId="0" borderId="12" xfId="0" applyNumberFormat="1" applyFont="1" applyBorder="1"/>
    <xf numFmtId="165" fontId="34" fillId="8" borderId="0" xfId="0" applyNumberFormat="1" applyFont="1" applyFill="1" applyAlignment="1" applyProtection="1">
      <alignment horizontal="right" vertical="top" wrapText="1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11" fillId="0" borderId="0" xfId="0" applyNumberFormat="1" applyFont="1" applyAlignment="1" applyProtection="1">
      <alignment horizontal="right" vertical="top" wrapText="1"/>
      <protection locked="0"/>
    </xf>
    <xf numFmtId="165" fontId="22" fillId="0" borderId="0" xfId="0" applyNumberFormat="1" applyFont="1" applyAlignment="1" applyProtection="1">
      <alignment horizontal="right" vertical="top"/>
      <protection locked="0"/>
    </xf>
    <xf numFmtId="165" fontId="34" fillId="19" borderId="0" xfId="0" applyNumberFormat="1" applyFont="1" applyFill="1" applyAlignment="1" applyProtection="1">
      <alignment horizontal="right" vertical="top" wrapText="1"/>
      <protection locked="0"/>
    </xf>
    <xf numFmtId="0" fontId="11" fillId="5" borderId="0" xfId="0" applyFont="1" applyFill="1" applyAlignment="1" applyProtection="1">
      <alignment horizontal="center" vertical="top"/>
      <protection locked="0"/>
    </xf>
    <xf numFmtId="165" fontId="11" fillId="9" borderId="0" xfId="0" applyNumberFormat="1" applyFont="1" applyFill="1" applyAlignment="1" applyProtection="1">
      <alignment horizontal="right" vertical="top" wrapText="1"/>
      <protection locked="0"/>
    </xf>
    <xf numFmtId="0" fontId="33" fillId="5" borderId="0" xfId="0" applyFont="1" applyFill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165" fontId="12" fillId="0" borderId="0" xfId="0" applyNumberFormat="1" applyFont="1" applyFill="1" applyAlignment="1" applyProtection="1">
      <alignment horizontal="right" vertical="top"/>
      <protection locked="0"/>
    </xf>
    <xf numFmtId="165" fontId="22" fillId="0" borderId="0" xfId="0" applyNumberFormat="1" applyFont="1" applyFill="1" applyAlignment="1" applyProtection="1">
      <alignment horizontal="right" vertical="top"/>
      <protection locked="0"/>
    </xf>
    <xf numFmtId="0" fontId="22" fillId="0" borderId="0" xfId="0" applyFont="1" applyFill="1" applyAlignment="1" applyProtection="1">
      <alignment horizontal="right" vertical="top"/>
      <protection locked="0"/>
    </xf>
    <xf numFmtId="165" fontId="11" fillId="0" borderId="0" xfId="0" applyNumberFormat="1" applyFont="1" applyFill="1" applyAlignment="1" applyProtection="1">
      <alignment horizontal="right" vertical="top" wrapText="1"/>
      <protection locked="0"/>
    </xf>
    <xf numFmtId="0" fontId="37" fillId="0" borderId="0" xfId="0" applyFont="1" applyFill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165" fontId="33" fillId="9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right" vertical="top"/>
      <protection locked="0"/>
    </xf>
    <xf numFmtId="165" fontId="57" fillId="19" borderId="0" xfId="0" applyNumberFormat="1" applyFont="1" applyFill="1" applyAlignment="1" applyProtection="1">
      <alignment vertical="top"/>
      <protection locked="0"/>
    </xf>
    <xf numFmtId="0" fontId="57" fillId="0" borderId="0" xfId="0" applyFont="1" applyAlignment="1" applyProtection="1">
      <alignment horizontal="center" vertical="top" wrapText="1"/>
      <protection locked="0"/>
    </xf>
    <xf numFmtId="165" fontId="62" fillId="0" borderId="0" xfId="0" applyNumberFormat="1" applyFont="1" applyAlignment="1" applyProtection="1">
      <alignment horizontal="right" vertical="top"/>
      <protection locked="0"/>
    </xf>
    <xf numFmtId="165" fontId="34" fillId="0" borderId="0" xfId="0" applyNumberFormat="1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 applyProtection="1">
      <alignment horizontal="right" vertical="top"/>
      <protection locked="0"/>
    </xf>
    <xf numFmtId="165" fontId="57" fillId="8" borderId="0" xfId="0" applyNumberFormat="1" applyFont="1" applyFill="1" applyAlignment="1" applyProtection="1">
      <alignment horizontal="right" vertical="top" wrapText="1"/>
      <protection locked="0"/>
    </xf>
    <xf numFmtId="0" fontId="58" fillId="0" borderId="0" xfId="0" applyFont="1" applyAlignment="1" applyProtection="1">
      <alignment horizontal="center" vertical="top" wrapText="1"/>
      <protection locked="0"/>
    </xf>
    <xf numFmtId="0" fontId="59" fillId="5" borderId="0" xfId="0" applyFont="1" applyFill="1" applyAlignment="1" applyProtection="1">
      <alignment horizontal="center" vertical="top"/>
      <protection locked="0"/>
    </xf>
    <xf numFmtId="0" fontId="63" fillId="0" borderId="0" xfId="0" applyFont="1" applyAlignment="1" applyProtection="1">
      <alignment horizontal="right" vertical="top"/>
      <protection locked="0"/>
    </xf>
    <xf numFmtId="0" fontId="22" fillId="0" borderId="0" xfId="0" applyFont="1" applyFill="1" applyAlignment="1" applyProtection="1">
      <alignment horizontal="center" vertical="top" wrapText="1"/>
      <protection locked="0"/>
    </xf>
    <xf numFmtId="0" fontId="28" fillId="0" borderId="0" xfId="0" applyFont="1" applyFill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center" vertical="top" wrapText="1"/>
      <protection locked="0"/>
    </xf>
    <xf numFmtId="165" fontId="13" fillId="9" borderId="0" xfId="0" applyNumberFormat="1" applyFont="1" applyFill="1" applyAlignment="1" applyProtection="1">
      <alignment vertical="top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165" fontId="57" fillId="8" borderId="0" xfId="0" applyNumberFormat="1" applyFont="1" applyFill="1" applyAlignment="1" applyProtection="1">
      <alignment vertical="top"/>
      <protection locked="0"/>
    </xf>
    <xf numFmtId="0" fontId="58" fillId="0" borderId="0" xfId="0" applyFont="1" applyAlignment="1" applyProtection="1">
      <alignment horizontal="right" vertical="top"/>
      <protection locked="0"/>
    </xf>
    <xf numFmtId="165" fontId="11" fillId="9" borderId="0" xfId="0" applyNumberFormat="1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165" fontId="20" fillId="5" borderId="0" xfId="0" applyNumberFormat="1" applyFont="1" applyFill="1" applyAlignment="1" applyProtection="1">
      <alignment vertical="top"/>
      <protection locked="0"/>
    </xf>
    <xf numFmtId="165" fontId="20" fillId="0" borderId="0" xfId="0" applyNumberFormat="1" applyFont="1" applyAlignment="1" applyProtection="1">
      <alignment vertical="top"/>
      <protection locked="0"/>
    </xf>
    <xf numFmtId="165" fontId="12" fillId="9" borderId="0" xfId="0" applyNumberFormat="1" applyFont="1" applyFill="1" applyAlignment="1" applyProtection="1">
      <alignment vertical="top"/>
      <protection locked="0"/>
    </xf>
    <xf numFmtId="165" fontId="55" fillId="0" borderId="0" xfId="0" applyNumberFormat="1" applyFont="1" applyFill="1" applyAlignment="1" applyProtection="1">
      <alignment vertical="top"/>
      <protection locked="0"/>
    </xf>
    <xf numFmtId="165" fontId="20" fillId="0" borderId="0" xfId="0" applyNumberFormat="1" applyFont="1" applyFill="1" applyAlignment="1" applyProtection="1">
      <alignment vertical="top"/>
      <protection locked="0"/>
    </xf>
    <xf numFmtId="165" fontId="12" fillId="9" borderId="0" xfId="0" applyNumberFormat="1" applyFont="1" applyFill="1" applyAlignment="1" applyProtection="1">
      <alignment vertical="top" wrapText="1"/>
      <protection locked="0"/>
    </xf>
    <xf numFmtId="165" fontId="20" fillId="5" borderId="0" xfId="0" applyNumberFormat="1" applyFont="1" applyFill="1" applyAlignment="1" applyProtection="1">
      <alignment vertical="top" wrapText="1"/>
      <protection locked="0"/>
    </xf>
    <xf numFmtId="0" fontId="11" fillId="5" borderId="0" xfId="0" applyFont="1" applyFill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right" vertical="top"/>
      <protection locked="0"/>
    </xf>
    <xf numFmtId="165" fontId="22" fillId="5" borderId="0" xfId="0" applyNumberFormat="1" applyFont="1" applyFill="1" applyAlignment="1" applyProtection="1">
      <alignment vertical="top"/>
      <protection locked="0"/>
    </xf>
    <xf numFmtId="0" fontId="60" fillId="0" borderId="0" xfId="0" applyFont="1" applyAlignment="1" applyProtection="1">
      <alignment horizontal="right" vertical="top"/>
      <protection locked="0"/>
    </xf>
    <xf numFmtId="165" fontId="12" fillId="0" borderId="0" xfId="0" applyNumberFormat="1" applyFont="1" applyAlignment="1" applyProtection="1">
      <alignment vertical="top"/>
      <protection locked="0"/>
    </xf>
    <xf numFmtId="4" fontId="12" fillId="9" borderId="0" xfId="0" applyNumberFormat="1" applyFont="1" applyFill="1" applyAlignment="1" applyProtection="1">
      <alignment vertical="top"/>
      <protection locked="0"/>
    </xf>
    <xf numFmtId="165" fontId="23" fillId="5" borderId="0" xfId="0" applyNumberFormat="1" applyFont="1" applyFill="1" applyAlignment="1" applyProtection="1">
      <alignment vertical="top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165" fontId="12" fillId="0" borderId="0" xfId="0" applyNumberFormat="1" applyFont="1" applyAlignment="1" applyProtection="1">
      <alignment vertical="top" wrapText="1"/>
      <protection locked="0"/>
    </xf>
    <xf numFmtId="165" fontId="20" fillId="0" borderId="0" xfId="0" applyNumberFormat="1" applyFont="1" applyFill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165" fontId="20" fillId="0" borderId="0" xfId="0" applyNumberFormat="1" applyFont="1" applyAlignment="1" applyProtection="1">
      <alignment vertical="top" wrapText="1"/>
      <protection locked="0"/>
    </xf>
    <xf numFmtId="165" fontId="57" fillId="8" borderId="0" xfId="0" applyNumberFormat="1" applyFont="1" applyFill="1" applyAlignment="1" applyProtection="1">
      <alignment horizontal="right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59" fillId="5" borderId="0" xfId="0" applyFont="1" applyFill="1" applyAlignment="1" applyProtection="1">
      <alignment horizontal="center"/>
      <protection locked="0"/>
    </xf>
    <xf numFmtId="165" fontId="60" fillId="0" borderId="0" xfId="0" applyNumberFormat="1" applyFont="1" applyAlignment="1" applyProtection="1">
      <alignment horizontal="right" wrapText="1"/>
      <protection locked="0"/>
    </xf>
    <xf numFmtId="0" fontId="38" fillId="0" borderId="0" xfId="0" applyFont="1" applyAlignment="1" applyProtection="1">
      <alignment horizontal="center" vertical="top" wrapText="1"/>
      <protection locked="0"/>
    </xf>
    <xf numFmtId="0" fontId="2" fillId="2" borderId="0" xfId="1" applyAlignment="1" applyProtection="1">
      <alignment horizontal="right" vertical="top" wrapText="1"/>
      <protection locked="0"/>
    </xf>
    <xf numFmtId="165" fontId="13" fillId="5" borderId="0" xfId="0" applyNumberFormat="1" applyFont="1" applyFill="1" applyAlignment="1" applyProtection="1">
      <alignment vertical="top"/>
      <protection locked="0"/>
    </xf>
    <xf numFmtId="165" fontId="22" fillId="0" borderId="0" xfId="0" applyNumberFormat="1" applyFont="1" applyFill="1" applyAlignment="1" applyProtection="1">
      <alignment vertical="top"/>
      <protection locked="0"/>
    </xf>
    <xf numFmtId="165" fontId="11" fillId="0" borderId="0" xfId="0" applyNumberFormat="1" applyFont="1" applyAlignment="1" applyProtection="1">
      <alignment vertical="top"/>
      <protection locked="0"/>
    </xf>
    <xf numFmtId="165" fontId="12" fillId="0" borderId="0" xfId="0" applyNumberFormat="1" applyFont="1" applyFill="1" applyAlignment="1" applyProtection="1">
      <alignment vertical="top"/>
      <protection locked="0"/>
    </xf>
    <xf numFmtId="0" fontId="57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 horizontal="right" vertical="top"/>
      <protection locked="0"/>
    </xf>
    <xf numFmtId="165" fontId="20" fillId="0" borderId="0" xfId="0" applyNumberFormat="1" applyFont="1" applyAlignment="1" applyProtection="1">
      <alignment horizontal="right" vertical="top"/>
      <protection locked="0"/>
    </xf>
    <xf numFmtId="165" fontId="13" fillId="0" borderId="0" xfId="0" applyNumberFormat="1" applyFont="1" applyAlignment="1" applyProtection="1">
      <alignment horizontal="right" vertical="top"/>
      <protection locked="0"/>
    </xf>
    <xf numFmtId="165" fontId="34" fillId="19" borderId="0" xfId="0" applyNumberFormat="1" applyFont="1" applyFill="1" applyAlignment="1" applyProtection="1">
      <alignment vertical="top"/>
      <protection locked="0"/>
    </xf>
    <xf numFmtId="165" fontId="33" fillId="11" borderId="0" xfId="0" applyNumberFormat="1" applyFont="1" applyFill="1" applyAlignment="1" applyProtection="1">
      <alignment vertical="top"/>
      <protection locked="0"/>
    </xf>
    <xf numFmtId="165" fontId="51" fillId="5" borderId="0" xfId="0" applyNumberFormat="1" applyFont="1" applyFill="1" applyAlignment="1" applyProtection="1">
      <alignment vertical="top"/>
      <protection locked="0"/>
    </xf>
    <xf numFmtId="165" fontId="51" fillId="0" borderId="0" xfId="0" applyNumberFormat="1" applyFont="1" applyAlignment="1" applyProtection="1">
      <alignment vertical="top"/>
      <protection locked="0"/>
    </xf>
    <xf numFmtId="165" fontId="51" fillId="0" borderId="0" xfId="0" applyNumberFormat="1" applyFont="1" applyFill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 locked="0"/>
    </xf>
    <xf numFmtId="165" fontId="13" fillId="11" borderId="0" xfId="0" applyNumberFormat="1" applyFont="1" applyFill="1" applyAlignment="1" applyProtection="1">
      <alignment vertical="top"/>
      <protection locked="0"/>
    </xf>
    <xf numFmtId="3" fontId="49" fillId="0" borderId="0" xfId="0" quotePrefix="1" applyNumberFormat="1" applyFont="1" applyAlignment="1" applyProtection="1">
      <alignment horizontal="right" vertical="top"/>
      <protection locked="0"/>
    </xf>
    <xf numFmtId="165" fontId="34" fillId="5" borderId="0" xfId="0" applyNumberFormat="1" applyFont="1" applyFill="1" applyAlignment="1" applyProtection="1">
      <alignment vertical="top"/>
      <protection locked="0"/>
    </xf>
    <xf numFmtId="165" fontId="11" fillId="11" borderId="0" xfId="0" applyNumberFormat="1" applyFont="1" applyFill="1" applyAlignment="1" applyProtection="1">
      <alignment horizontal="right" vertical="top" wrapText="1"/>
      <protection locked="0"/>
    </xf>
    <xf numFmtId="165" fontId="11" fillId="0" borderId="0" xfId="0" applyNumberFormat="1" applyFont="1" applyFill="1" applyAlignment="1" applyProtection="1">
      <alignment vertical="top"/>
      <protection locked="0"/>
    </xf>
    <xf numFmtId="165" fontId="12" fillId="0" borderId="0" xfId="0" applyNumberFormat="1" applyFont="1" applyAlignment="1" applyProtection="1">
      <alignment horizontal="right" vertical="top"/>
      <protection locked="0"/>
    </xf>
    <xf numFmtId="0" fontId="33" fillId="0" borderId="0" xfId="3" applyFont="1" applyFill="1" applyAlignment="1" applyProtection="1">
      <alignment horizontal="left"/>
      <protection locked="0"/>
    </xf>
    <xf numFmtId="0" fontId="35" fillId="0" borderId="0" xfId="3" applyFont="1" applyFill="1" applyAlignment="1" applyProtection="1">
      <alignment horizontal="left"/>
      <protection locked="0"/>
    </xf>
    <xf numFmtId="165" fontId="13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5" fontId="39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39" fillId="0" borderId="0" xfId="0" applyFont="1" applyFill="1" applyAlignment="1" applyProtection="1">
      <alignment horizontal="right" vertical="top"/>
      <protection locked="0"/>
    </xf>
    <xf numFmtId="165" fontId="40" fillId="0" borderId="0" xfId="0" applyNumberFormat="1" applyFont="1" applyAlignment="1" applyProtection="1">
      <alignment horizontal="center" vertical="top" wrapText="1"/>
      <protection locked="0"/>
    </xf>
    <xf numFmtId="165" fontId="33" fillId="0" borderId="0" xfId="0" applyNumberFormat="1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center" vertical="top" wrapText="1"/>
      <protection locked="0"/>
    </xf>
    <xf numFmtId="165" fontId="34" fillId="16" borderId="0" xfId="0" applyNumberFormat="1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165" fontId="33" fillId="5" borderId="0" xfId="0" applyNumberFormat="1" applyFont="1" applyFill="1" applyAlignment="1" applyProtection="1">
      <alignment vertical="top"/>
      <protection locked="0"/>
    </xf>
    <xf numFmtId="4" fontId="33" fillId="11" borderId="0" xfId="0" applyNumberFormat="1" applyFont="1" applyFill="1" applyAlignment="1" applyProtection="1">
      <alignment horizontal="right" vertical="top" wrapText="1"/>
      <protection locked="0"/>
    </xf>
    <xf numFmtId="3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2" fillId="5" borderId="0" xfId="0" applyFont="1" applyFill="1" applyAlignment="1" applyProtection="1">
      <alignment horizontal="center" vertical="top"/>
      <protection locked="0"/>
    </xf>
    <xf numFmtId="4" fontId="11" fillId="9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4" fontId="12" fillId="9" borderId="0" xfId="0" applyNumberFormat="1" applyFont="1" applyFill="1" applyProtection="1">
      <protection locked="0"/>
    </xf>
    <xf numFmtId="4" fontId="13" fillId="9" borderId="0" xfId="0" applyNumberFormat="1" applyFont="1" applyFill="1" applyAlignment="1" applyProtection="1">
      <alignment vertical="top"/>
      <protection locked="0"/>
    </xf>
    <xf numFmtId="4" fontId="12" fillId="0" borderId="0" xfId="0" applyNumberFormat="1" applyFont="1" applyProtection="1">
      <protection locked="0"/>
    </xf>
    <xf numFmtId="165" fontId="33" fillId="5" borderId="0" xfId="0" applyNumberFormat="1" applyFont="1" applyFill="1" applyAlignment="1" applyProtection="1">
      <alignment horizontal="right" vertical="top" wrapText="1"/>
      <protection locked="0"/>
    </xf>
    <xf numFmtId="165" fontId="33" fillId="0" borderId="0" xfId="0" applyNumberFormat="1" applyFont="1" applyAlignment="1" applyProtection="1">
      <alignment horizontal="center" vertical="top" wrapText="1"/>
      <protection locked="0"/>
    </xf>
    <xf numFmtId="165" fontId="33" fillId="5" borderId="0" xfId="0" applyNumberFormat="1" applyFont="1" applyFill="1" applyAlignment="1" applyProtection="1">
      <alignment horizontal="center" vertical="top" wrapText="1"/>
      <protection locked="0"/>
    </xf>
    <xf numFmtId="165" fontId="35" fillId="5" borderId="0" xfId="0" applyNumberFormat="1" applyFont="1" applyFill="1" applyAlignment="1" applyProtection="1">
      <alignment horizontal="right" vertical="top" wrapText="1"/>
      <protection locked="0"/>
    </xf>
    <xf numFmtId="165" fontId="9" fillId="0" borderId="0" xfId="0" applyNumberFormat="1" applyFont="1" applyAlignment="1" applyProtection="1">
      <alignment vertical="top"/>
      <protection locked="0"/>
    </xf>
    <xf numFmtId="4" fontId="12" fillId="5" borderId="0" xfId="0" applyNumberFormat="1" applyFont="1" applyFill="1" applyProtection="1">
      <protection locked="0"/>
    </xf>
    <xf numFmtId="165" fontId="33" fillId="5" borderId="0" xfId="0" applyNumberFormat="1" applyFont="1" applyFill="1" applyAlignment="1" applyProtection="1">
      <alignment horizontal="right" vertical="top"/>
      <protection locked="0"/>
    </xf>
    <xf numFmtId="0" fontId="13" fillId="5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center" vertical="top"/>
      <protection locked="0"/>
    </xf>
    <xf numFmtId="4" fontId="12" fillId="11" borderId="0" xfId="0" applyNumberFormat="1" applyFont="1" applyFill="1" applyProtection="1">
      <protection locked="0"/>
    </xf>
    <xf numFmtId="165" fontId="34" fillId="5" borderId="0" xfId="0" applyNumberFormat="1" applyFont="1" applyFill="1" applyAlignment="1" applyProtection="1">
      <alignment horizontal="right" vertical="top" wrapText="1"/>
      <protection locked="0"/>
    </xf>
    <xf numFmtId="4" fontId="12" fillId="11" borderId="0" xfId="0" applyNumberFormat="1" applyFont="1" applyFill="1" applyAlignment="1" applyProtection="1">
      <alignment vertical="top"/>
      <protection locked="0"/>
    </xf>
    <xf numFmtId="4" fontId="34" fillId="8" borderId="0" xfId="0" applyNumberFormat="1" applyFont="1" applyFill="1" applyAlignment="1" applyProtection="1">
      <alignment vertical="top"/>
      <protection locked="0"/>
    </xf>
    <xf numFmtId="4" fontId="11" fillId="0" borderId="0" xfId="0" applyNumberFormat="1" applyFont="1" applyProtection="1">
      <protection locked="0"/>
    </xf>
    <xf numFmtId="0" fontId="35" fillId="0" borderId="0" xfId="0" applyFont="1" applyAlignment="1" applyProtection="1">
      <alignment vertical="top"/>
      <protection locked="0"/>
    </xf>
    <xf numFmtId="4" fontId="33" fillId="9" borderId="0" xfId="0" applyNumberFormat="1" applyFont="1" applyFill="1" applyAlignment="1" applyProtection="1">
      <alignment horizontal="right" vertical="top" wrapText="1"/>
      <protection locked="0"/>
    </xf>
    <xf numFmtId="165" fontId="33" fillId="11" borderId="0" xfId="0" applyNumberFormat="1" applyFont="1" applyFill="1" applyAlignment="1" applyProtection="1">
      <alignment horizontal="right" vertical="top" wrapText="1"/>
      <protection locked="0"/>
    </xf>
    <xf numFmtId="165" fontId="33" fillId="11" borderId="0" xfId="0" applyNumberFormat="1" applyFont="1" applyFill="1" applyAlignment="1" applyProtection="1">
      <alignment horizontal="center" vertical="top" wrapText="1"/>
      <protection locked="0"/>
    </xf>
    <xf numFmtId="3" fontId="12" fillId="0" borderId="0" xfId="0" applyNumberFormat="1" applyFont="1" applyAlignment="1" applyProtection="1">
      <alignment horizontal="center" vertical="top" wrapText="1"/>
      <protection locked="0"/>
    </xf>
    <xf numFmtId="3" fontId="12" fillId="0" borderId="0" xfId="0" applyNumberFormat="1" applyFont="1" applyAlignment="1" applyProtection="1">
      <alignment horizontal="center" vertical="top"/>
      <protection locked="0"/>
    </xf>
    <xf numFmtId="165" fontId="33" fillId="0" borderId="0" xfId="0" applyNumberFormat="1" applyFont="1" applyAlignment="1" applyProtection="1">
      <alignment horizontal="right" vertical="top" wrapText="1"/>
      <protection locked="0"/>
    </xf>
    <xf numFmtId="165" fontId="34" fillId="8" borderId="0" xfId="0" applyNumberFormat="1" applyFont="1" applyFill="1" applyAlignment="1" applyProtection="1">
      <alignment horizontal="right" vertical="top"/>
      <protection locked="0"/>
    </xf>
    <xf numFmtId="4" fontId="37" fillId="8" borderId="0" xfId="0" applyNumberFormat="1" applyFont="1" applyFill="1" applyProtection="1">
      <protection locked="0"/>
    </xf>
    <xf numFmtId="165" fontId="14" fillId="8" borderId="0" xfId="0" applyNumberFormat="1" applyFont="1" applyFill="1" applyAlignment="1" applyProtection="1">
      <alignment horizontal="right" vertical="top" wrapText="1"/>
      <protection locked="0"/>
    </xf>
    <xf numFmtId="4" fontId="21" fillId="8" borderId="0" xfId="0" applyNumberFormat="1" applyFont="1" applyFill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20" fillId="8" borderId="0" xfId="0" applyNumberFormat="1" applyFont="1" applyFill="1" applyAlignment="1" applyProtection="1">
      <alignment vertical="top"/>
      <protection locked="0"/>
    </xf>
    <xf numFmtId="4" fontId="14" fillId="8" borderId="0" xfId="0" applyNumberFormat="1" applyFont="1" applyFill="1" applyAlignment="1" applyProtection="1">
      <alignment horizontal="right" vertical="top" wrapText="1"/>
      <protection locked="0"/>
    </xf>
    <xf numFmtId="4" fontId="14" fillId="0" borderId="0" xfId="0" applyNumberFormat="1" applyFont="1" applyAlignment="1" applyProtection="1">
      <alignment horizontal="center" vertical="top" wrapText="1"/>
      <protection locked="0"/>
    </xf>
    <xf numFmtId="4" fontId="14" fillId="5" borderId="0" xfId="0" applyNumberFormat="1" applyFont="1" applyFill="1" applyAlignment="1" applyProtection="1">
      <alignment horizontal="center" vertical="top" wrapText="1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center" vertical="top"/>
      <protection locked="0"/>
    </xf>
    <xf numFmtId="4" fontId="12" fillId="5" borderId="0" xfId="0" applyNumberFormat="1" applyFont="1" applyFill="1" applyAlignment="1" applyProtection="1">
      <alignment horizontal="center" vertical="top"/>
      <protection locked="0"/>
    </xf>
    <xf numFmtId="165" fontId="12" fillId="5" borderId="0" xfId="0" applyNumberFormat="1" applyFont="1" applyFill="1" applyAlignment="1" applyProtection="1">
      <alignment vertical="top"/>
      <protection locked="0"/>
    </xf>
    <xf numFmtId="165" fontId="39" fillId="0" borderId="0" xfId="0" applyNumberFormat="1" applyFont="1" applyAlignment="1" applyProtection="1">
      <alignment vertical="top"/>
      <protection locked="0"/>
    </xf>
    <xf numFmtId="165" fontId="40" fillId="0" borderId="0" xfId="0" applyNumberFormat="1" applyFont="1" applyAlignment="1" applyProtection="1">
      <alignment horizontal="center" vertical="top"/>
      <protection locked="0"/>
    </xf>
    <xf numFmtId="165" fontId="40" fillId="5" borderId="0" xfId="0" applyNumberFormat="1" applyFont="1" applyFill="1" applyAlignment="1" applyProtection="1">
      <alignment horizontal="center"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165" fontId="11" fillId="0" borderId="0" xfId="0" applyNumberFormat="1" applyFont="1" applyAlignment="1" applyProtection="1">
      <alignment horizontal="center" vertical="top" wrapText="1"/>
      <protection locked="0"/>
    </xf>
    <xf numFmtId="165" fontId="11" fillId="5" borderId="0" xfId="0" applyNumberFormat="1" applyFont="1" applyFill="1" applyAlignment="1" applyProtection="1">
      <alignment horizontal="center" vertical="top" wrapText="1"/>
      <protection locked="0"/>
    </xf>
    <xf numFmtId="165" fontId="23" fillId="5" borderId="0" xfId="0" applyNumberFormat="1" applyFont="1" applyFill="1" applyAlignment="1" applyProtection="1">
      <alignment horizontal="right" vertical="top" wrapText="1"/>
      <protection locked="0"/>
    </xf>
    <xf numFmtId="0" fontId="9" fillId="15" borderId="0" xfId="0" applyFont="1" applyFill="1" applyAlignment="1" applyProtection="1">
      <alignment vertical="top"/>
      <protection locked="0"/>
    </xf>
    <xf numFmtId="165" fontId="34" fillId="8" borderId="0" xfId="0" applyNumberFormat="1" applyFont="1" applyFill="1" applyAlignment="1" applyProtection="1">
      <alignment vertical="top"/>
      <protection locked="0"/>
    </xf>
    <xf numFmtId="165" fontId="33" fillId="9" borderId="0" xfId="0" applyNumberFormat="1" applyFont="1" applyFill="1" applyAlignment="1" applyProtection="1">
      <alignment horizontal="righ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165" fontId="28" fillId="5" borderId="0" xfId="0" applyNumberFormat="1" applyFont="1" applyFill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horizontal="center" vertical="top"/>
      <protection locked="0"/>
    </xf>
    <xf numFmtId="165" fontId="38" fillId="5" borderId="0" xfId="0" applyNumberFormat="1" applyFont="1" applyFill="1" applyAlignment="1" applyProtection="1">
      <alignment horizontal="center" vertical="top"/>
      <protection locked="0"/>
    </xf>
    <xf numFmtId="0" fontId="4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3" fontId="6" fillId="0" borderId="0" xfId="0" applyNumberFormat="1" applyFont="1" applyAlignment="1" applyProtection="1">
      <alignment horizontal="center" vertical="top" wrapText="1"/>
      <protection locked="0"/>
    </xf>
    <xf numFmtId="3" fontId="13" fillId="20" borderId="0" xfId="0" applyNumberFormat="1" applyFont="1" applyFill="1" applyAlignment="1" applyProtection="1">
      <alignment horizontal="center" vertical="top" wrapText="1"/>
      <protection locked="0"/>
    </xf>
    <xf numFmtId="3" fontId="4" fillId="0" borderId="0" xfId="0" applyNumberFormat="1" applyFont="1" applyAlignment="1" applyProtection="1">
      <alignment horizontal="center" vertical="top" wrapText="1"/>
      <protection locked="0"/>
    </xf>
    <xf numFmtId="3" fontId="10" fillId="20" borderId="0" xfId="0" applyNumberFormat="1" applyFont="1" applyFill="1" applyAlignment="1" applyProtection="1">
      <alignment horizontal="right" vertical="top" wrapText="1"/>
      <protection locked="0"/>
    </xf>
    <xf numFmtId="0" fontId="20" fillId="21" borderId="0" xfId="0" applyFont="1" applyFill="1" applyAlignment="1">
      <alignment vertical="top"/>
    </xf>
  </cellXfs>
  <cellStyles count="4">
    <cellStyle name="Good" xfId="1" builtinId="26"/>
    <cellStyle name="Navadno 6" xf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13</xdr:row>
      <xdr:rowOff>189434</xdr:rowOff>
    </xdr:from>
    <xdr:to>
      <xdr:col>4</xdr:col>
      <xdr:colOff>647700</xdr:colOff>
      <xdr:row>19</xdr:row>
      <xdr:rowOff>142619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3351734"/>
          <a:ext cx="5562600" cy="12104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193458</xdr:rowOff>
    </xdr:from>
    <xdr:to>
      <xdr:col>3</xdr:col>
      <xdr:colOff>885825</xdr:colOff>
      <xdr:row>11</xdr:row>
      <xdr:rowOff>57014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" y="2308008"/>
          <a:ext cx="4067175" cy="492206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11</xdr:row>
      <xdr:rowOff>190500</xdr:rowOff>
    </xdr:from>
    <xdr:to>
      <xdr:col>3</xdr:col>
      <xdr:colOff>857251</xdr:colOff>
      <xdr:row>13</xdr:row>
      <xdr:rowOff>142072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6" y="2933700"/>
          <a:ext cx="4038600" cy="370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313219</xdr:colOff>
      <xdr:row>64</xdr:row>
      <xdr:rowOff>160428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47619" cy="119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zoomScaleNormal="100" workbookViewId="0"/>
  </sheetViews>
  <sheetFormatPr defaultRowHeight="15" x14ac:dyDescent="0.25"/>
  <cols>
    <col min="1" max="1" width="3.7109375" customWidth="1"/>
    <col min="2" max="2" width="9.28515625" customWidth="1"/>
    <col min="3" max="3" width="47.7109375" customWidth="1"/>
    <col min="4" max="4" width="25.7109375" customWidth="1"/>
    <col min="5" max="5" width="16.85546875" customWidth="1"/>
    <col min="6" max="6" width="6.7109375" customWidth="1"/>
    <col min="8" max="8" width="59.42578125" customWidth="1"/>
    <col min="9" max="9" width="22.28515625" customWidth="1"/>
    <col min="11" max="11" width="21.42578125" customWidth="1"/>
    <col min="13" max="13" width="21.42578125" customWidth="1"/>
  </cols>
  <sheetData>
    <row r="1" spans="2:13" ht="20.25" x14ac:dyDescent="0.25">
      <c r="B1" s="1"/>
      <c r="C1" s="2" t="s">
        <v>0</v>
      </c>
      <c r="D1" s="3"/>
      <c r="E1" s="4"/>
      <c r="F1" s="4"/>
      <c r="G1" s="5"/>
      <c r="H1" s="5"/>
      <c r="I1" s="6"/>
      <c r="J1" s="6"/>
      <c r="K1" s="6"/>
      <c r="L1" s="6"/>
      <c r="M1" s="6"/>
    </row>
    <row r="2" spans="2:13" ht="16.5" x14ac:dyDescent="0.3">
      <c r="B2" s="1"/>
      <c r="C2" s="7" t="s">
        <v>1</v>
      </c>
      <c r="D2" s="3"/>
      <c r="E2" s="8"/>
      <c r="F2" s="8"/>
      <c r="G2" s="413" t="s">
        <v>1353</v>
      </c>
      <c r="H2" s="413" t="s">
        <v>1354</v>
      </c>
      <c r="I2" s="340"/>
      <c r="J2" s="6"/>
      <c r="K2" s="6"/>
      <c r="L2" s="6"/>
      <c r="M2" s="6"/>
    </row>
    <row r="3" spans="2:13" ht="16.5" x14ac:dyDescent="0.25">
      <c r="B3" s="1"/>
      <c r="C3" s="9" t="s">
        <v>2</v>
      </c>
      <c r="D3" s="3"/>
      <c r="E3" s="10"/>
      <c r="F3" s="10"/>
      <c r="G3" s="5"/>
      <c r="H3" s="5"/>
      <c r="I3" s="6"/>
      <c r="J3" s="6"/>
      <c r="K3" s="6"/>
      <c r="L3" s="6"/>
      <c r="M3" s="6"/>
    </row>
    <row r="4" spans="2:13" ht="16.5" x14ac:dyDescent="0.25">
      <c r="B4" s="1"/>
      <c r="C4" s="9"/>
      <c r="D4" s="3"/>
      <c r="E4" s="11"/>
      <c r="F4" s="11"/>
      <c r="G4" s="5"/>
      <c r="H4" s="5"/>
      <c r="I4" s="6"/>
      <c r="J4" s="6"/>
      <c r="K4" s="6"/>
      <c r="L4" s="6"/>
      <c r="M4" s="6"/>
    </row>
    <row r="5" spans="2:13" ht="49.5" x14ac:dyDescent="0.25">
      <c r="B5" s="12"/>
      <c r="C5" s="12" t="s">
        <v>3</v>
      </c>
      <c r="D5" s="5"/>
      <c r="E5" s="4"/>
      <c r="F5" s="4"/>
      <c r="G5" s="13" t="s">
        <v>4</v>
      </c>
      <c r="H5" s="14" t="s">
        <v>5</v>
      </c>
      <c r="I5" s="15" t="s">
        <v>1846</v>
      </c>
      <c r="J5" s="15"/>
      <c r="K5" s="15" t="s">
        <v>1847</v>
      </c>
      <c r="L5" s="16"/>
      <c r="M5" s="15" t="s">
        <v>1352</v>
      </c>
    </row>
    <row r="6" spans="2:13" ht="17.25" thickBot="1" x14ac:dyDescent="0.3">
      <c r="B6" s="12"/>
      <c r="C6" s="5"/>
      <c r="D6" s="5"/>
      <c r="E6" s="4"/>
      <c r="F6" s="4"/>
      <c r="G6" s="5"/>
      <c r="H6" s="12"/>
      <c r="I6" s="17"/>
      <c r="J6" s="17"/>
      <c r="K6" s="17"/>
      <c r="L6" s="6"/>
      <c r="M6" s="6"/>
    </row>
    <row r="7" spans="2:13" ht="16.5" x14ac:dyDescent="0.25">
      <c r="B7" s="18"/>
      <c r="C7" s="19"/>
      <c r="D7" s="19"/>
      <c r="E7" s="20"/>
      <c r="F7" s="4"/>
      <c r="G7" s="5"/>
      <c r="H7" s="12" t="s">
        <v>8</v>
      </c>
      <c r="I7" s="21">
        <f>+'POVRŠINE PO SKLOPIH Z1 Z2'!H57</f>
        <v>0</v>
      </c>
      <c r="J7" s="21"/>
      <c r="K7" s="21">
        <f>+'POVRŠINE PO SKLOPIH Z1 Z2'!H74</f>
        <v>0</v>
      </c>
      <c r="L7" s="22"/>
      <c r="M7" s="416">
        <f>+I7+K7</f>
        <v>0</v>
      </c>
    </row>
    <row r="8" spans="2:13" ht="16.5" x14ac:dyDescent="0.25">
      <c r="B8" s="23"/>
      <c r="C8" s="12" t="s">
        <v>9</v>
      </c>
      <c r="D8" s="146" t="s">
        <v>89</v>
      </c>
      <c r="E8" s="24"/>
      <c r="F8" s="4"/>
      <c r="G8" s="5"/>
      <c r="H8" s="12" t="s">
        <v>10</v>
      </c>
      <c r="I8" s="21">
        <f>+'POVRŠINE PO SKLOPIH Z1 Z2'!H58</f>
        <v>0</v>
      </c>
      <c r="J8" s="21"/>
      <c r="K8" s="21">
        <f>+'POVRŠINE PO SKLOPIH Z1 Z2'!H75</f>
        <v>0</v>
      </c>
      <c r="L8" s="22"/>
      <c r="M8" s="416">
        <f t="shared" ref="M8:M13" si="0">+I8+K8</f>
        <v>0</v>
      </c>
    </row>
    <row r="9" spans="2:13" ht="16.5" x14ac:dyDescent="0.25">
      <c r="B9" s="23"/>
      <c r="C9" s="25"/>
      <c r="D9" s="5"/>
      <c r="E9" s="24"/>
      <c r="F9" s="4"/>
      <c r="G9" s="5"/>
      <c r="H9" s="12"/>
      <c r="I9" s="21"/>
      <c r="J9" s="21"/>
      <c r="K9" s="21"/>
      <c r="L9" s="22"/>
      <c r="M9" s="416"/>
    </row>
    <row r="10" spans="2:13" ht="16.5" x14ac:dyDescent="0.25">
      <c r="B10" s="23"/>
      <c r="C10" s="25"/>
      <c r="D10" s="5"/>
      <c r="E10" s="24"/>
      <c r="F10" s="4"/>
      <c r="G10" s="5"/>
      <c r="H10" s="12" t="s">
        <v>11</v>
      </c>
      <c r="I10" s="26"/>
      <c r="J10" s="700"/>
      <c r="K10" s="26"/>
      <c r="L10" s="22"/>
      <c r="M10" s="416">
        <f t="shared" si="0"/>
        <v>0</v>
      </c>
    </row>
    <row r="11" spans="2:13" ht="16.5" x14ac:dyDescent="0.25">
      <c r="B11" s="23"/>
      <c r="C11" s="25"/>
      <c r="D11" s="5"/>
      <c r="E11" s="24"/>
      <c r="F11" s="4"/>
      <c r="G11" s="5"/>
      <c r="H11" s="12" t="s">
        <v>12</v>
      </c>
      <c r="I11" s="26"/>
      <c r="J11" s="700"/>
      <c r="K11" s="26"/>
      <c r="L11" s="22"/>
      <c r="M11" s="416">
        <f t="shared" si="0"/>
        <v>0</v>
      </c>
    </row>
    <row r="12" spans="2:13" ht="16.5" x14ac:dyDescent="0.25">
      <c r="B12" s="23"/>
      <c r="C12" s="25"/>
      <c r="D12" s="5"/>
      <c r="E12" s="24"/>
      <c r="F12" s="4"/>
      <c r="G12" s="5"/>
      <c r="H12" s="12"/>
      <c r="I12" s="700"/>
      <c r="J12" s="700"/>
      <c r="K12" s="700"/>
      <c r="L12" s="22"/>
      <c r="M12" s="416"/>
    </row>
    <row r="13" spans="2:13" ht="16.5" x14ac:dyDescent="0.25">
      <c r="B13" s="23"/>
      <c r="C13" s="25"/>
      <c r="D13" s="5"/>
      <c r="E13" s="24"/>
      <c r="F13" s="4"/>
      <c r="G13" s="5"/>
      <c r="H13" s="12" t="s">
        <v>13</v>
      </c>
      <c r="I13" s="26"/>
      <c r="J13" s="700"/>
      <c r="K13" s="26"/>
      <c r="L13" s="22"/>
      <c r="M13" s="416">
        <f t="shared" si="0"/>
        <v>0</v>
      </c>
    </row>
    <row r="14" spans="2:13" ht="16.5" x14ac:dyDescent="0.25">
      <c r="B14" s="23"/>
      <c r="C14" s="25"/>
      <c r="D14" s="5"/>
      <c r="E14" s="24"/>
      <c r="F14" s="4"/>
      <c r="G14" s="5"/>
      <c r="H14" s="12" t="s">
        <v>1359</v>
      </c>
      <c r="I14" s="701">
        <f>+I13+D25</f>
        <v>0</v>
      </c>
      <c r="J14" s="702"/>
      <c r="K14" s="702"/>
      <c r="L14" s="22"/>
      <c r="M14" s="416">
        <f>+I14+K13</f>
        <v>0</v>
      </c>
    </row>
    <row r="15" spans="2:13" ht="16.5" x14ac:dyDescent="0.25">
      <c r="B15" s="23"/>
      <c r="C15" s="25"/>
      <c r="D15" s="5"/>
      <c r="E15" s="24"/>
      <c r="F15" s="4"/>
      <c r="G15" s="27"/>
      <c r="H15" s="28" t="s">
        <v>1853</v>
      </c>
      <c r="I15" s="29">
        <f>+(I13+I14)/D32</f>
        <v>0</v>
      </c>
      <c r="J15" s="29"/>
      <c r="K15" s="29">
        <f>+K13/D33</f>
        <v>0</v>
      </c>
      <c r="L15" s="29"/>
      <c r="M15" s="29">
        <f>+M14/D31</f>
        <v>0</v>
      </c>
    </row>
    <row r="16" spans="2:13" ht="16.5" x14ac:dyDescent="0.25">
      <c r="B16" s="23"/>
      <c r="C16" s="25"/>
      <c r="D16" s="5"/>
      <c r="E16" s="24"/>
      <c r="F16" s="4"/>
      <c r="G16" s="414"/>
      <c r="H16" s="248"/>
      <c r="I16" s="415"/>
      <c r="J16" s="415"/>
      <c r="K16" s="415"/>
      <c r="L16" s="415"/>
      <c r="M16" s="415"/>
    </row>
    <row r="17" spans="2:13" ht="16.5" x14ac:dyDescent="0.25">
      <c r="B17" s="23"/>
      <c r="C17" s="25"/>
      <c r="D17" s="5"/>
      <c r="E17" s="24"/>
      <c r="F17" s="4"/>
      <c r="G17" s="5"/>
      <c r="H17" s="5"/>
      <c r="I17" s="6"/>
      <c r="J17" s="6"/>
      <c r="K17" s="6"/>
      <c r="L17" s="6"/>
      <c r="M17" s="6"/>
    </row>
    <row r="18" spans="2:13" ht="16.5" x14ac:dyDescent="0.25">
      <c r="B18" s="23"/>
      <c r="C18" s="25"/>
      <c r="D18" s="5"/>
      <c r="E18" s="24"/>
      <c r="F18" s="4"/>
      <c r="G18" s="5"/>
      <c r="H18" s="5"/>
      <c r="I18" s="6"/>
      <c r="J18" s="6"/>
      <c r="K18" s="6"/>
      <c r="L18" s="6"/>
      <c r="M18" s="6"/>
    </row>
    <row r="19" spans="2:13" ht="16.5" x14ac:dyDescent="0.25">
      <c r="B19" s="23"/>
      <c r="C19" s="25"/>
      <c r="D19" s="5"/>
      <c r="E19" s="24"/>
      <c r="F19" s="4"/>
      <c r="G19" s="5"/>
      <c r="H19" s="5"/>
      <c r="I19" s="6"/>
      <c r="J19" s="6"/>
      <c r="K19" s="6"/>
      <c r="L19" s="6"/>
      <c r="M19" s="6"/>
    </row>
    <row r="20" spans="2:13" ht="66" x14ac:dyDescent="0.25">
      <c r="B20" s="23"/>
      <c r="C20" s="25"/>
      <c r="D20" s="5"/>
      <c r="E20" s="24"/>
      <c r="F20" s="4"/>
      <c r="G20" s="14" t="s">
        <v>14</v>
      </c>
      <c r="H20" s="14" t="s">
        <v>1848</v>
      </c>
      <c r="I20" s="15" t="s">
        <v>1849</v>
      </c>
      <c r="J20" s="15"/>
      <c r="K20" s="15" t="s">
        <v>1850</v>
      </c>
      <c r="L20" s="16"/>
      <c r="M20" s="15" t="s">
        <v>1851</v>
      </c>
    </row>
    <row r="21" spans="2:13" ht="38.25" x14ac:dyDescent="0.25">
      <c r="B21" s="23"/>
      <c r="C21" s="30" t="s">
        <v>15</v>
      </c>
      <c r="D21" s="31"/>
      <c r="E21" s="24"/>
      <c r="F21" s="4"/>
      <c r="G21" s="5"/>
      <c r="H21" s="5"/>
      <c r="I21" s="6"/>
      <c r="J21" s="6"/>
      <c r="K21" s="6"/>
      <c r="L21" s="6"/>
      <c r="M21" s="6"/>
    </row>
    <row r="22" spans="2:13" ht="16.5" x14ac:dyDescent="0.25">
      <c r="B22" s="23"/>
      <c r="C22" s="30"/>
      <c r="D22" s="31"/>
      <c r="E22" s="24"/>
      <c r="F22" s="4"/>
      <c r="G22" s="12" t="s">
        <v>16</v>
      </c>
      <c r="H22" s="5" t="s">
        <v>1360</v>
      </c>
      <c r="I22" s="32"/>
      <c r="J22" s="699"/>
      <c r="K22" s="32"/>
      <c r="L22" s="6"/>
      <c r="M22" s="6">
        <f t="shared" ref="M22:M23" si="1">+I22+K22</f>
        <v>0</v>
      </c>
    </row>
    <row r="23" spans="2:13" ht="16.5" x14ac:dyDescent="0.25">
      <c r="B23" s="23"/>
      <c r="C23" s="30" t="s">
        <v>1355</v>
      </c>
      <c r="D23" s="33">
        <f>+I10</f>
        <v>0</v>
      </c>
      <c r="E23" s="24"/>
      <c r="F23" s="4"/>
      <c r="G23" s="12" t="s">
        <v>17</v>
      </c>
      <c r="H23" s="5" t="s">
        <v>1361</v>
      </c>
      <c r="I23" s="32"/>
      <c r="J23" s="699"/>
      <c r="K23" s="32"/>
      <c r="L23" s="6"/>
      <c r="M23" s="6">
        <f t="shared" si="1"/>
        <v>0</v>
      </c>
    </row>
    <row r="24" spans="2:13" ht="16.5" x14ac:dyDescent="0.25">
      <c r="B24" s="23"/>
      <c r="C24" s="30" t="s">
        <v>18</v>
      </c>
      <c r="D24" s="33">
        <f>+I13</f>
        <v>0</v>
      </c>
      <c r="E24" s="24"/>
      <c r="F24" s="4"/>
      <c r="G24" s="12" t="s">
        <v>19</v>
      </c>
      <c r="H24" s="5" t="s">
        <v>20</v>
      </c>
      <c r="I24" s="32"/>
      <c r="J24" s="699"/>
      <c r="K24" s="32"/>
      <c r="L24" s="6"/>
      <c r="M24" s="6">
        <f>+I24+K24</f>
        <v>0</v>
      </c>
    </row>
    <row r="25" spans="2:13" ht="16.5" x14ac:dyDescent="0.3">
      <c r="B25" s="23"/>
      <c r="C25" s="30" t="s">
        <v>1358</v>
      </c>
      <c r="D25" s="516">
        <f>+D24+D37</f>
        <v>0</v>
      </c>
      <c r="E25" s="24"/>
      <c r="F25" s="4"/>
      <c r="G25" s="12" t="s">
        <v>21</v>
      </c>
      <c r="H25" s="5" t="s">
        <v>22</v>
      </c>
      <c r="I25" s="32"/>
      <c r="J25" s="699"/>
      <c r="K25" s="32"/>
      <c r="L25" s="6"/>
      <c r="M25" s="6">
        <f>+I25+K25</f>
        <v>0</v>
      </c>
    </row>
    <row r="26" spans="2:13" ht="16.5" x14ac:dyDescent="0.25">
      <c r="B26" s="23"/>
      <c r="C26" s="524"/>
      <c r="D26" s="524"/>
      <c r="E26" s="24"/>
      <c r="F26" s="4"/>
      <c r="G26" s="12" t="s">
        <v>23</v>
      </c>
      <c r="H26" s="5" t="s">
        <v>1830</v>
      </c>
      <c r="I26" s="32"/>
      <c r="J26" s="699"/>
      <c r="K26" s="32"/>
      <c r="L26" s="6"/>
      <c r="M26" s="6">
        <f>+I26+K26</f>
        <v>0</v>
      </c>
    </row>
    <row r="27" spans="2:13" ht="16.5" x14ac:dyDescent="0.25">
      <c r="B27" s="23"/>
      <c r="C27" s="30" t="s">
        <v>1356</v>
      </c>
      <c r="D27" s="33">
        <f>+K10</f>
        <v>0</v>
      </c>
      <c r="E27" s="24"/>
      <c r="F27" s="4"/>
      <c r="G27" s="12" t="s">
        <v>26</v>
      </c>
      <c r="H27" s="5" t="s">
        <v>1823</v>
      </c>
      <c r="I27" s="32"/>
      <c r="J27" s="699"/>
      <c r="K27" s="32"/>
      <c r="L27" s="6"/>
      <c r="M27" s="6">
        <f>+I27+K27</f>
        <v>0</v>
      </c>
    </row>
    <row r="28" spans="2:13" ht="16.5" x14ac:dyDescent="0.25">
      <c r="B28" s="23"/>
      <c r="C28" s="30" t="s">
        <v>18</v>
      </c>
      <c r="D28" s="33">
        <f>+K13</f>
        <v>0</v>
      </c>
      <c r="E28" s="24"/>
      <c r="F28" s="4"/>
      <c r="G28" s="12"/>
      <c r="H28" s="12" t="s">
        <v>24</v>
      </c>
      <c r="I28" s="17">
        <f>SUM(I22:I27)</f>
        <v>0</v>
      </c>
      <c r="J28" s="17"/>
      <c r="K28" s="17">
        <f>SUM(K22:K27)</f>
        <v>0</v>
      </c>
      <c r="L28" s="17"/>
      <c r="M28" s="17">
        <f>SUM(M22:M27)</f>
        <v>0</v>
      </c>
    </row>
    <row r="29" spans="2:13" ht="16.5" x14ac:dyDescent="0.25">
      <c r="B29" s="23"/>
      <c r="C29" s="34" t="s">
        <v>25</v>
      </c>
      <c r="D29" s="35">
        <f>+D24+D28</f>
        <v>0</v>
      </c>
      <c r="E29" s="24"/>
      <c r="F29" s="4"/>
      <c r="G29" s="12"/>
      <c r="H29" s="5"/>
      <c r="I29" s="6"/>
      <c r="J29" s="6"/>
      <c r="K29" s="6"/>
      <c r="L29" s="6"/>
      <c r="M29" s="6"/>
    </row>
    <row r="30" spans="2:13" ht="16.5" x14ac:dyDescent="0.25">
      <c r="B30" s="23"/>
      <c r="C30" s="25"/>
      <c r="D30" s="36"/>
      <c r="E30" s="24"/>
      <c r="F30" s="4"/>
      <c r="G30" s="12" t="s">
        <v>29</v>
      </c>
      <c r="H30" s="5" t="s">
        <v>27</v>
      </c>
      <c r="I30" s="32"/>
      <c r="J30" s="699"/>
      <c r="K30" s="32"/>
      <c r="L30" s="6"/>
      <c r="M30" s="6">
        <f>+I30+K30</f>
        <v>0</v>
      </c>
    </row>
    <row r="31" spans="2:13" ht="16.5" x14ac:dyDescent="0.25">
      <c r="B31" s="23"/>
      <c r="C31" s="37" t="s">
        <v>28</v>
      </c>
      <c r="D31" s="38">
        <f>+D32+D33</f>
        <v>8686.2000000000007</v>
      </c>
      <c r="E31" s="24"/>
      <c r="F31" s="4"/>
      <c r="G31" s="12" t="s">
        <v>32</v>
      </c>
      <c r="H31" s="5" t="s">
        <v>30</v>
      </c>
      <c r="I31" s="32"/>
      <c r="J31" s="699"/>
      <c r="K31" s="32"/>
      <c r="L31" s="6"/>
      <c r="M31" s="6">
        <f>+I31+K31</f>
        <v>0</v>
      </c>
    </row>
    <row r="32" spans="2:13" ht="16.5" x14ac:dyDescent="0.25">
      <c r="B32" s="23"/>
      <c r="C32" s="39" t="s">
        <v>31</v>
      </c>
      <c r="D32" s="147">
        <v>6396.6</v>
      </c>
      <c r="E32" s="24"/>
      <c r="F32" s="4"/>
      <c r="G32" s="12" t="s">
        <v>1822</v>
      </c>
      <c r="H32" s="5" t="s">
        <v>33</v>
      </c>
      <c r="I32" s="32"/>
      <c r="J32" s="699"/>
      <c r="K32" s="32"/>
      <c r="L32" s="6"/>
      <c r="M32" s="6">
        <f>+I32+K32</f>
        <v>0</v>
      </c>
    </row>
    <row r="33" spans="2:13" ht="16.5" x14ac:dyDescent="0.25">
      <c r="B33" s="23"/>
      <c r="C33" s="39" t="s">
        <v>34</v>
      </c>
      <c r="D33" s="147">
        <v>2289.6</v>
      </c>
      <c r="E33" s="24"/>
      <c r="F33" s="4"/>
      <c r="G33" s="12"/>
      <c r="H33" s="12" t="s">
        <v>35</v>
      </c>
      <c r="I33" s="17">
        <f>SUM(I30:I32)</f>
        <v>0</v>
      </c>
      <c r="J33" s="17"/>
      <c r="K33" s="17">
        <f>SUM(K30:K32)</f>
        <v>0</v>
      </c>
      <c r="L33" s="17"/>
      <c r="M33" s="17">
        <f>SUM(M30:M32)</f>
        <v>0</v>
      </c>
    </row>
    <row r="34" spans="2:13" ht="16.5" x14ac:dyDescent="0.25">
      <c r="B34" s="23"/>
      <c r="C34" s="25"/>
      <c r="D34" s="5"/>
      <c r="E34" s="24"/>
      <c r="F34" s="4"/>
      <c r="G34" s="12"/>
      <c r="H34" s="5"/>
      <c r="I34" s="6"/>
      <c r="J34" s="6"/>
      <c r="K34" s="6"/>
      <c r="L34" s="6"/>
      <c r="M34" s="6"/>
    </row>
    <row r="35" spans="2:13" ht="16.5" customHeight="1" x14ac:dyDescent="0.25">
      <c r="B35" s="23"/>
      <c r="C35" s="25"/>
      <c r="D35" s="5"/>
      <c r="E35" s="24"/>
      <c r="F35" s="4"/>
      <c r="G35" s="28" t="s">
        <v>36</v>
      </c>
      <c r="H35" s="28" t="s">
        <v>37</v>
      </c>
      <c r="I35" s="40">
        <f>+I28+I33</f>
        <v>0</v>
      </c>
      <c r="J35" s="40"/>
      <c r="K35" s="40">
        <f>+K28+K33</f>
        <v>0</v>
      </c>
      <c r="L35" s="40"/>
      <c r="M35" s="40">
        <f>+I35+K35</f>
        <v>0</v>
      </c>
    </row>
    <row r="36" spans="2:13" ht="16.5" x14ac:dyDescent="0.25">
      <c r="B36" s="23"/>
      <c r="C36" s="104" t="s">
        <v>1844</v>
      </c>
      <c r="D36" s="417"/>
      <c r="E36" s="24"/>
      <c r="F36" s="4"/>
      <c r="G36" s="5"/>
      <c r="H36" s="5"/>
      <c r="I36" s="6"/>
      <c r="J36" s="6"/>
      <c r="K36" s="6"/>
      <c r="L36" s="6"/>
      <c r="M36" s="6"/>
    </row>
    <row r="37" spans="2:13" ht="16.5" x14ac:dyDescent="0.25">
      <c r="B37" s="23"/>
      <c r="C37" s="104" t="s">
        <v>1357</v>
      </c>
      <c r="D37" s="703"/>
      <c r="E37" s="24"/>
      <c r="F37" s="4"/>
      <c r="G37" s="5"/>
      <c r="H37" s="5"/>
      <c r="I37" s="6"/>
      <c r="J37" s="6"/>
      <c r="K37" s="6"/>
      <c r="L37" s="6"/>
      <c r="M37" s="6"/>
    </row>
    <row r="38" spans="2:13" ht="49.5" x14ac:dyDescent="0.25">
      <c r="B38" s="23"/>
      <c r="C38" s="104"/>
      <c r="D38" s="417"/>
      <c r="E38" s="24"/>
      <c r="F38" s="4"/>
      <c r="G38" s="13" t="s">
        <v>1827</v>
      </c>
      <c r="H38" s="14" t="s">
        <v>1828</v>
      </c>
      <c r="I38" s="15" t="s">
        <v>1320</v>
      </c>
      <c r="J38" s="15"/>
      <c r="K38" s="15" t="s">
        <v>1351</v>
      </c>
      <c r="L38" s="16"/>
      <c r="M38" s="15" t="s">
        <v>1352</v>
      </c>
    </row>
    <row r="39" spans="2:13" ht="16.5" x14ac:dyDescent="0.25">
      <c r="B39" s="23"/>
      <c r="C39" s="25"/>
      <c r="D39" s="83"/>
      <c r="E39" s="24"/>
      <c r="F39" s="4"/>
      <c r="G39" s="5"/>
    </row>
    <row r="40" spans="2:13" ht="17.25" thickBot="1" x14ac:dyDescent="0.35">
      <c r="B40" s="148"/>
      <c r="C40" s="418"/>
      <c r="D40" s="418"/>
      <c r="E40" s="419"/>
      <c r="G40" s="413"/>
      <c r="H40" s="413" t="s">
        <v>1825</v>
      </c>
      <c r="I40" s="146" t="s">
        <v>1824</v>
      </c>
      <c r="J40" s="146"/>
      <c r="K40" s="146" t="s">
        <v>1824</v>
      </c>
      <c r="L40" s="146"/>
      <c r="M40" s="146" t="s">
        <v>1824</v>
      </c>
    </row>
    <row r="41" spans="2:13" ht="16.5" x14ac:dyDescent="0.3">
      <c r="G41" s="413"/>
      <c r="H41" s="146" t="s">
        <v>1826</v>
      </c>
      <c r="I41" s="420" t="e">
        <f>+(+I22+I23+I24+I25)/I11</f>
        <v>#DIV/0!</v>
      </c>
      <c r="J41" s="420"/>
      <c r="K41" s="420" t="e">
        <f>+(+K22+K23+K24+K25)/K11</f>
        <v>#DIV/0!</v>
      </c>
      <c r="L41" s="420"/>
      <c r="M41" s="420" t="e">
        <f>+(+M22+M23+M24+M25)/M11</f>
        <v>#DIV/0!</v>
      </c>
    </row>
    <row r="42" spans="2:13" ht="16.5" x14ac:dyDescent="0.3">
      <c r="G42" s="241"/>
      <c r="H42" s="146" t="s">
        <v>23</v>
      </c>
      <c r="I42" s="514" t="e">
        <f>+I26/I11</f>
        <v>#DIV/0!</v>
      </c>
      <c r="J42" s="514"/>
      <c r="K42" s="514" t="e">
        <f>+K26/K11</f>
        <v>#DIV/0!</v>
      </c>
      <c r="L42" s="514"/>
      <c r="M42" s="514" t="e">
        <f>+M26/M11</f>
        <v>#DIV/0!</v>
      </c>
    </row>
    <row r="43" spans="2:13" ht="16.5" x14ac:dyDescent="0.3">
      <c r="G43" s="241"/>
      <c r="H43" s="146" t="s">
        <v>1829</v>
      </c>
      <c r="I43" s="514" t="e">
        <f>+I33/I11</f>
        <v>#DIV/0!</v>
      </c>
      <c r="J43" s="514"/>
      <c r="K43" s="514" t="e">
        <f>+K33/K11</f>
        <v>#DIV/0!</v>
      </c>
      <c r="L43" s="514"/>
      <c r="M43" s="514" t="e">
        <f>+M33/M11</f>
        <v>#DIV/0!</v>
      </c>
    </row>
    <row r="47" spans="2:13" ht="16.5" x14ac:dyDescent="0.3">
      <c r="G47" s="241" t="s">
        <v>847</v>
      </c>
      <c r="H47" s="241" t="s">
        <v>1843</v>
      </c>
    </row>
    <row r="49" spans="8:8" ht="16.5" x14ac:dyDescent="0.25">
      <c r="H49" s="86" t="s">
        <v>1838</v>
      </c>
    </row>
    <row r="50" spans="8:8" ht="16.5" x14ac:dyDescent="0.25">
      <c r="H50" s="86" t="s">
        <v>1839</v>
      </c>
    </row>
    <row r="51" spans="8:8" ht="16.5" x14ac:dyDescent="0.3">
      <c r="H51" s="241" t="s">
        <v>1852</v>
      </c>
    </row>
  </sheetData>
  <sheetProtection algorithmName="SHA-512" hashValue="7dM3JJyErvuXUxph/7HB30FEYjgPIKH7PESmKk8JSkHqgnd/sTHYtGZpYnuHCrJsYQ/HoB9BDP+P14+u5fWXEA==" saltValue="jAQPC4Bg0QC2e+/RhTCZp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selection activeCell="E11" sqref="E11"/>
    </sheetView>
  </sheetViews>
  <sheetFormatPr defaultRowHeight="15" x14ac:dyDescent="0.25"/>
  <cols>
    <col min="1" max="1" width="47.7109375" customWidth="1"/>
    <col min="2" max="8" width="11.5703125" customWidth="1"/>
    <col min="9" max="13" width="9.140625" style="525"/>
    <col min="14" max="14" width="29.28515625" style="525" customWidth="1"/>
    <col min="15" max="15" width="9.140625" style="525"/>
    <col min="16" max="16" width="13.28515625" style="525" customWidth="1"/>
    <col min="17" max="17" width="21.140625" style="525" customWidth="1"/>
  </cols>
  <sheetData>
    <row r="1" spans="1:11" ht="20.25" x14ac:dyDescent="0.3">
      <c r="A1" s="2" t="s">
        <v>0</v>
      </c>
      <c r="B1" s="41"/>
      <c r="C1" s="42"/>
      <c r="D1" s="42"/>
      <c r="E1" s="21"/>
      <c r="F1" s="43"/>
      <c r="G1" s="43"/>
      <c r="H1" s="44"/>
    </row>
    <row r="2" spans="1:11" ht="16.5" x14ac:dyDescent="0.3">
      <c r="A2" s="7" t="s">
        <v>1</v>
      </c>
      <c r="B2" s="41"/>
      <c r="C2" s="42"/>
      <c r="D2" s="42"/>
      <c r="E2" s="45"/>
      <c r="F2" s="43"/>
      <c r="G2" s="43"/>
      <c r="H2" s="44"/>
    </row>
    <row r="3" spans="1:11" ht="16.5" x14ac:dyDescent="0.3">
      <c r="A3" s="9" t="s">
        <v>2</v>
      </c>
      <c r="B3" s="41"/>
      <c r="C3" s="42"/>
      <c r="D3" s="42"/>
      <c r="E3" s="46"/>
      <c r="F3" s="43"/>
      <c r="G3" s="43"/>
      <c r="H3" s="47"/>
    </row>
    <row r="4" spans="1:11" ht="16.5" x14ac:dyDescent="0.3">
      <c r="A4" s="9"/>
      <c r="B4" s="41"/>
      <c r="C4" s="42"/>
      <c r="D4" s="42"/>
      <c r="E4" s="46"/>
      <c r="F4" s="43"/>
      <c r="G4" s="43"/>
      <c r="H4" s="44"/>
    </row>
    <row r="5" spans="1:11" ht="16.5" x14ac:dyDescent="0.3">
      <c r="A5" s="48" t="s">
        <v>1320</v>
      </c>
      <c r="B5" s="49" t="s">
        <v>1842</v>
      </c>
      <c r="C5" s="50"/>
      <c r="D5" s="50"/>
      <c r="E5" s="51"/>
      <c r="F5" s="52"/>
      <c r="G5" s="52"/>
      <c r="H5" s="73" t="s">
        <v>1840</v>
      </c>
      <c r="K5" s="526"/>
    </row>
    <row r="6" spans="1:11" ht="16.5" x14ac:dyDescent="0.3">
      <c r="A6" s="9"/>
      <c r="B6" s="41"/>
      <c r="C6" s="42"/>
      <c r="D6" s="42"/>
      <c r="E6" s="46"/>
      <c r="F6" s="43"/>
      <c r="G6" s="43"/>
      <c r="H6" s="44"/>
    </row>
    <row r="7" spans="1:11" ht="16.5" x14ac:dyDescent="0.3">
      <c r="A7" s="53" t="s">
        <v>39</v>
      </c>
      <c r="B7" s="54" t="s">
        <v>16</v>
      </c>
      <c r="C7" s="55" t="s">
        <v>17</v>
      </c>
      <c r="D7" s="55" t="s">
        <v>19</v>
      </c>
      <c r="E7" s="56" t="s">
        <v>21</v>
      </c>
      <c r="F7" s="57" t="s">
        <v>23</v>
      </c>
      <c r="G7" s="57" t="s">
        <v>26</v>
      </c>
      <c r="H7" s="58"/>
    </row>
    <row r="8" spans="1:11" ht="16.5" x14ac:dyDescent="0.3">
      <c r="A8" s="59" t="s">
        <v>40</v>
      </c>
      <c r="B8" s="54" t="s">
        <v>41</v>
      </c>
      <c r="C8" s="55" t="s">
        <v>42</v>
      </c>
      <c r="D8" s="55" t="s">
        <v>1328</v>
      </c>
      <c r="E8" s="55" t="s">
        <v>43</v>
      </c>
      <c r="F8" s="57" t="s">
        <v>44</v>
      </c>
      <c r="G8" s="57" t="s">
        <v>45</v>
      </c>
      <c r="H8" s="60" t="s">
        <v>35</v>
      </c>
    </row>
    <row r="9" spans="1:11" ht="16.5" x14ac:dyDescent="0.3">
      <c r="A9" s="5" t="s">
        <v>46</v>
      </c>
      <c r="B9" s="61">
        <f>+'I. IMI - Imunologija'!D459</f>
        <v>2740</v>
      </c>
      <c r="C9" s="77"/>
      <c r="D9" s="77"/>
      <c r="E9" s="77"/>
      <c r="F9" s="78"/>
      <c r="G9" s="62">
        <f>+'VI. IP - Patologija'!D324</f>
        <v>2211</v>
      </c>
      <c r="H9" s="64">
        <f>SUM(B9:G9)</f>
        <v>4951</v>
      </c>
      <c r="J9" s="527"/>
    </row>
    <row r="10" spans="1:11" ht="16.5" x14ac:dyDescent="0.3">
      <c r="A10" s="47" t="s">
        <v>47</v>
      </c>
      <c r="B10" s="62">
        <f>+'I. IMI - Imunologija'!D460</f>
        <v>385</v>
      </c>
      <c r="C10" s="78"/>
      <c r="D10" s="78"/>
      <c r="E10" s="78"/>
      <c r="F10" s="78"/>
      <c r="G10" s="62">
        <f>+'VI. IP - Patologija'!D325</f>
        <v>215</v>
      </c>
      <c r="H10" s="64">
        <f>SUM(B10:G10)</f>
        <v>600</v>
      </c>
      <c r="J10" s="528"/>
      <c r="K10" s="528"/>
    </row>
    <row r="11" spans="1:11" ht="16.5" x14ac:dyDescent="0.3">
      <c r="A11" s="47" t="s">
        <v>48</v>
      </c>
      <c r="B11" s="62">
        <f>+'I. IMI - Imunologija'!D461</f>
        <v>908</v>
      </c>
      <c r="C11" s="78"/>
      <c r="D11" s="78"/>
      <c r="E11" s="78"/>
      <c r="F11" s="78"/>
      <c r="G11" s="62">
        <f>+'VI. IP - Patologija'!D326</f>
        <v>953</v>
      </c>
      <c r="H11" s="64">
        <f>SUM(B11:G11)</f>
        <v>1861</v>
      </c>
      <c r="J11" s="529"/>
      <c r="K11" s="529"/>
    </row>
    <row r="12" spans="1:11" ht="16.5" x14ac:dyDescent="0.3">
      <c r="A12" s="47" t="s">
        <v>49</v>
      </c>
      <c r="B12" s="62">
        <f>+'I. IMI - Imunologija'!D462</f>
        <v>980</v>
      </c>
      <c r="C12" s="78"/>
      <c r="D12" s="78"/>
      <c r="E12" s="78"/>
      <c r="F12" s="78"/>
      <c r="G12" s="62">
        <f>+'VI. IP - Patologija'!D327</f>
        <v>428</v>
      </c>
      <c r="H12" s="64">
        <f>SUM(B12:G12)</f>
        <v>1408</v>
      </c>
      <c r="J12" s="527"/>
    </row>
    <row r="13" spans="1:11" ht="16.5" x14ac:dyDescent="0.3">
      <c r="A13" s="65" t="s">
        <v>24</v>
      </c>
      <c r="B13" s="66">
        <f>SUM(B9:B12)</f>
        <v>5013</v>
      </c>
      <c r="C13" s="66"/>
      <c r="D13" s="66"/>
      <c r="E13" s="66"/>
      <c r="F13" s="66"/>
      <c r="G13" s="66">
        <f>SUM(G9:G12)</f>
        <v>3807</v>
      </c>
      <c r="H13" s="66">
        <f>SUM(H9:H12)</f>
        <v>8820</v>
      </c>
      <c r="J13" s="527"/>
    </row>
    <row r="14" spans="1:11" ht="16.5" x14ac:dyDescent="0.3">
      <c r="A14" s="67" t="s">
        <v>50</v>
      </c>
      <c r="B14" s="62"/>
      <c r="C14" s="331"/>
      <c r="D14" s="331"/>
      <c r="E14" s="331"/>
      <c r="F14" s="331"/>
      <c r="G14" s="330"/>
      <c r="H14" s="64"/>
    </row>
    <row r="15" spans="1:11" ht="16.5" x14ac:dyDescent="0.3">
      <c r="A15" s="68" t="s">
        <v>51</v>
      </c>
      <c r="B15" s="62">
        <f>+'I. IMI - Imunologija'!D336</f>
        <v>1930.9749999999999</v>
      </c>
      <c r="C15" s="331"/>
      <c r="D15" s="331"/>
      <c r="E15" s="331"/>
      <c r="F15" s="331"/>
      <c r="G15" s="330">
        <f>+'VI. IP - Patologija'!D330</f>
        <v>1466</v>
      </c>
      <c r="H15" s="338">
        <f>SUM(B15:G15)</f>
        <v>3396.9749999999999</v>
      </c>
    </row>
    <row r="16" spans="1:11" ht="16.5" x14ac:dyDescent="0.3">
      <c r="A16" s="68" t="s">
        <v>52</v>
      </c>
      <c r="B16" s="62">
        <f>+'I. IMI - Imunologija'!D424</f>
        <v>1650</v>
      </c>
      <c r="C16" s="332"/>
      <c r="D16" s="332"/>
      <c r="E16" s="332"/>
      <c r="F16" s="332"/>
      <c r="G16" s="329">
        <f>+'VI. IP - Patologija'!D331</f>
        <v>1100</v>
      </c>
      <c r="H16" s="338">
        <f>SUM(B16:G16)</f>
        <v>2750</v>
      </c>
    </row>
    <row r="17" spans="1:11" ht="16.5" x14ac:dyDescent="0.3">
      <c r="A17" s="68" t="s">
        <v>782</v>
      </c>
      <c r="B17" s="330">
        <f>+'I. IMI - Imunologija'!D426</f>
        <v>1950</v>
      </c>
      <c r="C17" s="331"/>
      <c r="D17" s="331"/>
      <c r="E17" s="331"/>
      <c r="F17" s="331"/>
      <c r="G17" s="330">
        <f>+'VI. IP - Patologija'!D332</f>
        <v>1350</v>
      </c>
      <c r="H17" s="338">
        <f>SUM(B17:G17)</f>
        <v>3300</v>
      </c>
    </row>
    <row r="18" spans="1:11" ht="16.5" x14ac:dyDescent="0.3">
      <c r="A18" s="282" t="s">
        <v>1339</v>
      </c>
      <c r="B18" s="401">
        <f>+B13+B15+B16</f>
        <v>8593.9750000000004</v>
      </c>
      <c r="C18" s="401"/>
      <c r="D18" s="401"/>
      <c r="E18" s="401"/>
      <c r="F18" s="401"/>
      <c r="G18" s="401">
        <f>+G13+G15+G16</f>
        <v>6373</v>
      </c>
      <c r="H18" s="401">
        <f>+H13+H15+H16</f>
        <v>14966.975</v>
      </c>
      <c r="K18" s="527"/>
    </row>
    <row r="19" spans="1:11" ht="16.5" x14ac:dyDescent="0.3">
      <c r="A19" s="282" t="s">
        <v>1321</v>
      </c>
      <c r="B19" s="401">
        <f>+B18+B17</f>
        <v>10543.975</v>
      </c>
      <c r="C19" s="401"/>
      <c r="D19" s="401"/>
      <c r="E19" s="401"/>
      <c r="F19" s="401"/>
      <c r="G19" s="401">
        <f>+G18+G17</f>
        <v>7723</v>
      </c>
      <c r="H19" s="401">
        <f>+H18+H17</f>
        <v>18266.974999999999</v>
      </c>
      <c r="J19" s="527"/>
      <c r="K19" s="527"/>
    </row>
    <row r="20" spans="1:11" ht="16.5" x14ac:dyDescent="0.3">
      <c r="A20" s="67"/>
      <c r="B20" s="70"/>
      <c r="C20" s="70"/>
      <c r="D20" s="70"/>
      <c r="E20" s="70"/>
      <c r="F20" s="70"/>
      <c r="G20" s="70"/>
      <c r="H20" s="71"/>
    </row>
    <row r="21" spans="1:11" ht="16.5" x14ac:dyDescent="0.3">
      <c r="A21" s="48" t="s">
        <v>1322</v>
      </c>
      <c r="B21" s="49" t="s">
        <v>38</v>
      </c>
      <c r="C21" s="73"/>
      <c r="D21" s="73"/>
      <c r="E21" s="73"/>
      <c r="F21" s="73"/>
      <c r="G21" s="73"/>
      <c r="H21" s="73" t="s">
        <v>1840</v>
      </c>
    </row>
    <row r="22" spans="1:11" ht="16.5" x14ac:dyDescent="0.3">
      <c r="A22" s="67"/>
      <c r="B22" s="70"/>
      <c r="C22" s="70"/>
      <c r="D22" s="70"/>
      <c r="E22" s="70"/>
      <c r="F22" s="70"/>
      <c r="G22" s="70"/>
      <c r="H22" s="71"/>
    </row>
    <row r="23" spans="1:11" ht="16.5" x14ac:dyDescent="0.3">
      <c r="A23" s="53" t="s">
        <v>39</v>
      </c>
      <c r="B23" s="54" t="s">
        <v>16</v>
      </c>
      <c r="C23" s="55" t="s">
        <v>17</v>
      </c>
      <c r="D23" s="55" t="s">
        <v>19</v>
      </c>
      <c r="E23" s="56" t="s">
        <v>23</v>
      </c>
      <c r="F23" s="57" t="s">
        <v>26</v>
      </c>
      <c r="G23" s="57" t="s">
        <v>29</v>
      </c>
      <c r="H23" s="58"/>
    </row>
    <row r="24" spans="1:11" ht="16.5" x14ac:dyDescent="0.3">
      <c r="A24" s="59" t="s">
        <v>40</v>
      </c>
      <c r="B24" s="54" t="s">
        <v>41</v>
      </c>
      <c r="C24" s="55" t="s">
        <v>42</v>
      </c>
      <c r="D24" s="55" t="s">
        <v>1328</v>
      </c>
      <c r="E24" s="55" t="s">
        <v>43</v>
      </c>
      <c r="F24" s="57" t="s">
        <v>44</v>
      </c>
      <c r="G24" s="57" t="s">
        <v>45</v>
      </c>
      <c r="H24" s="60" t="s">
        <v>35</v>
      </c>
    </row>
    <row r="25" spans="1:11" ht="16.5" x14ac:dyDescent="0.3">
      <c r="A25" s="337" t="s">
        <v>46</v>
      </c>
      <c r="B25" s="326"/>
      <c r="C25" s="61">
        <f>+'II. DM III. KMRC IV. MŠS'!D351</f>
        <v>0</v>
      </c>
      <c r="D25" s="61">
        <f>+'II. DM III. KMRC IV. MŠS'!D365</f>
        <v>449</v>
      </c>
      <c r="E25" s="61">
        <f>+'II. DM III. KMRC IV. MŠS'!D379</f>
        <v>0</v>
      </c>
      <c r="F25" s="328"/>
      <c r="G25" s="327"/>
      <c r="H25" s="64">
        <f>SUM(B25:G25)</f>
        <v>449</v>
      </c>
    </row>
    <row r="26" spans="1:11" ht="16.5" x14ac:dyDescent="0.3">
      <c r="A26" s="241" t="s">
        <v>47</v>
      </c>
      <c r="B26" s="327"/>
      <c r="C26" s="62">
        <f>+'II. DM III. KMRC IV. MŠS'!D352</f>
        <v>1453</v>
      </c>
      <c r="D26" s="62">
        <f>+'II. DM III. KMRC IV. MŠS'!D366</f>
        <v>0</v>
      </c>
      <c r="E26" s="62">
        <f>+'II. DM III. KMRC IV. MŠS'!D380</f>
        <v>198</v>
      </c>
      <c r="F26" s="328"/>
      <c r="G26" s="328"/>
      <c r="H26" s="64">
        <f>SUM(B26:G26)</f>
        <v>1651</v>
      </c>
    </row>
    <row r="27" spans="1:11" ht="16.5" x14ac:dyDescent="0.3">
      <c r="A27" s="241" t="s">
        <v>48</v>
      </c>
      <c r="B27" s="327"/>
      <c r="C27" s="62">
        <f>+'II. DM III. KMRC IV. MŠS'!D353</f>
        <v>401</v>
      </c>
      <c r="D27" s="62">
        <f>+'II. DM III. KMRC IV. MŠS'!D367</f>
        <v>92</v>
      </c>
      <c r="E27" s="62">
        <f>+'II. DM III. KMRC IV. MŠS'!D381</f>
        <v>39</v>
      </c>
      <c r="F27" s="328"/>
      <c r="G27" s="327"/>
      <c r="H27" s="64">
        <f>SUM(B27:G27)</f>
        <v>532</v>
      </c>
    </row>
    <row r="28" spans="1:11" ht="16.5" x14ac:dyDescent="0.3">
      <c r="A28" s="241" t="s">
        <v>49</v>
      </c>
      <c r="B28" s="328"/>
      <c r="C28" s="62">
        <f>+'II. DM III. KMRC IV. MŠS'!D354</f>
        <v>76</v>
      </c>
      <c r="D28" s="62">
        <f>+'II. DM III. KMRC IV. MŠS'!D368</f>
        <v>62</v>
      </c>
      <c r="E28" s="62">
        <f>+'II. DM III. KMRC IV. MŠS'!D382</f>
        <v>36</v>
      </c>
      <c r="F28" s="328"/>
      <c r="G28" s="328"/>
      <c r="H28" s="64">
        <f>SUM(B28:G28)</f>
        <v>174</v>
      </c>
    </row>
    <row r="29" spans="1:11" ht="16.5" x14ac:dyDescent="0.3">
      <c r="A29" s="241" t="s">
        <v>780</v>
      </c>
      <c r="B29" s="328"/>
      <c r="C29" s="62"/>
      <c r="D29" s="62"/>
      <c r="E29" s="62"/>
      <c r="F29" s="328"/>
      <c r="G29" s="328"/>
      <c r="H29" s="64">
        <f>+'II. DM III. KMRC IV. MŠS'!D397</f>
        <v>464</v>
      </c>
    </row>
    <row r="30" spans="1:11" ht="16.5" x14ac:dyDescent="0.3">
      <c r="A30" s="65" t="s">
        <v>24</v>
      </c>
      <c r="B30" s="66"/>
      <c r="C30" s="66">
        <f>SUM(C25:C28)</f>
        <v>1930</v>
      </c>
      <c r="D30" s="66">
        <f>SUM(D25:D28)</f>
        <v>603</v>
      </c>
      <c r="E30" s="66">
        <f>SUM(E25:E28)</f>
        <v>273</v>
      </c>
      <c r="F30" s="66"/>
      <c r="G30" s="66"/>
      <c r="H30" s="66">
        <f>SUM(H25:H29)</f>
        <v>3270</v>
      </c>
      <c r="J30" s="527"/>
    </row>
    <row r="31" spans="1:11" ht="16.5" x14ac:dyDescent="0.3">
      <c r="A31" s="67" t="s">
        <v>50</v>
      </c>
      <c r="B31" s="327"/>
      <c r="C31" s="63"/>
      <c r="D31" s="63"/>
      <c r="E31" s="63"/>
      <c r="F31" s="327"/>
      <c r="G31" s="327"/>
      <c r="H31" s="64"/>
    </row>
    <row r="32" spans="1:11" ht="16.5" x14ac:dyDescent="0.3">
      <c r="A32" s="68" t="s">
        <v>51</v>
      </c>
      <c r="B32" s="327"/>
      <c r="C32" s="63">
        <f>+'II. DM III. KMRC IV. MŠS'!D357</f>
        <v>349</v>
      </c>
      <c r="D32" s="63">
        <f>+'II. DM III. KMRC IV. MŠS'!D371</f>
        <v>116</v>
      </c>
      <c r="E32" s="63">
        <f>+'II. DM III. KMRC IV. MŠS'!D385</f>
        <v>10</v>
      </c>
      <c r="F32" s="327"/>
      <c r="G32" s="327"/>
      <c r="H32" s="64">
        <f>SUM(B32:G32)</f>
        <v>475</v>
      </c>
    </row>
    <row r="33" spans="1:21" ht="16.5" x14ac:dyDescent="0.3">
      <c r="A33" s="68" t="s">
        <v>781</v>
      </c>
      <c r="B33" s="327"/>
      <c r="C33" s="63"/>
      <c r="D33" s="63"/>
      <c r="E33" s="63"/>
      <c r="F33" s="327"/>
      <c r="G33" s="327"/>
      <c r="H33" s="64">
        <f>+'II. DM III. KMRC IV. MŠS'!D401</f>
        <v>411</v>
      </c>
    </row>
    <row r="34" spans="1:21" ht="16.5" x14ac:dyDescent="0.3">
      <c r="A34" s="68" t="s">
        <v>52</v>
      </c>
      <c r="B34" s="327"/>
      <c r="C34" s="63"/>
      <c r="D34" s="63"/>
      <c r="E34" s="63"/>
      <c r="F34" s="327"/>
      <c r="G34" s="327"/>
      <c r="H34" s="64">
        <f>+'II. DM III. KMRC IV. MŠS'!D402</f>
        <v>880</v>
      </c>
    </row>
    <row r="35" spans="1:21" ht="16.5" x14ac:dyDescent="0.3">
      <c r="A35" s="68" t="s">
        <v>783</v>
      </c>
      <c r="B35" s="327"/>
      <c r="C35" s="63"/>
      <c r="D35" s="63"/>
      <c r="E35" s="63"/>
      <c r="F35" s="327"/>
      <c r="G35" s="327"/>
      <c r="H35" s="64">
        <f>+'II. DM III. KMRC IV. MŠS'!D403</f>
        <v>1100</v>
      </c>
      <c r="K35" s="527"/>
      <c r="N35" s="530" t="s">
        <v>1451</v>
      </c>
      <c r="O35" s="531"/>
      <c r="P35" s="531"/>
      <c r="Q35" s="531"/>
      <c r="R35" s="241"/>
      <c r="S35" s="241"/>
      <c r="T35" s="241"/>
      <c r="U35" s="241"/>
    </row>
    <row r="36" spans="1:21" ht="16.5" x14ac:dyDescent="0.3">
      <c r="A36" s="72" t="s">
        <v>1323</v>
      </c>
      <c r="B36" s="74"/>
      <c r="C36" s="74">
        <f>+C30+C32+C34</f>
        <v>2279</v>
      </c>
      <c r="D36" s="74">
        <f>+D30+D32+D34</f>
        <v>719</v>
      </c>
      <c r="E36" s="74">
        <f>+E30+E32+E34</f>
        <v>283</v>
      </c>
      <c r="F36" s="74"/>
      <c r="G36" s="74"/>
      <c r="H36" s="74">
        <f>+H30+H32+H33+H34</f>
        <v>5036</v>
      </c>
      <c r="J36" s="527"/>
      <c r="K36" s="527"/>
      <c r="N36" s="531"/>
      <c r="O36" s="531"/>
      <c r="P36" s="531"/>
      <c r="Q36" s="531"/>
      <c r="R36" s="241"/>
      <c r="S36" s="241"/>
      <c r="T36" s="241"/>
      <c r="U36" s="241"/>
    </row>
    <row r="37" spans="1:21" ht="16.5" x14ac:dyDescent="0.3">
      <c r="A37" s="72" t="s">
        <v>1324</v>
      </c>
      <c r="B37" s="74"/>
      <c r="C37" s="74"/>
      <c r="D37" s="74"/>
      <c r="E37" s="74"/>
      <c r="F37" s="74"/>
      <c r="G37" s="74"/>
      <c r="H37" s="74">
        <f>+H35+H36</f>
        <v>6136</v>
      </c>
      <c r="J37" s="527"/>
      <c r="N37" s="530" t="s">
        <v>1446</v>
      </c>
      <c r="O37" s="531"/>
      <c r="P37" s="531"/>
      <c r="Q37" s="531"/>
      <c r="R37" s="241"/>
      <c r="S37" s="241"/>
      <c r="T37" s="241"/>
      <c r="U37" s="241"/>
    </row>
    <row r="38" spans="1:21" ht="16.5" x14ac:dyDescent="0.3">
      <c r="A38" s="67"/>
      <c r="B38" s="43"/>
      <c r="C38" s="43"/>
      <c r="D38" s="43"/>
      <c r="E38" s="43"/>
      <c r="F38" s="43"/>
      <c r="G38" s="43"/>
      <c r="H38" s="64"/>
      <c r="J38" s="527"/>
      <c r="N38" s="531" t="s">
        <v>1439</v>
      </c>
      <c r="O38" s="532" t="s">
        <v>1440</v>
      </c>
      <c r="P38" s="531" t="s">
        <v>1441</v>
      </c>
      <c r="Q38" s="531"/>
      <c r="R38" s="467" t="s">
        <v>1445</v>
      </c>
      <c r="S38" s="468" t="s">
        <v>1444</v>
      </c>
      <c r="T38" s="241" t="s">
        <v>1438</v>
      </c>
      <c r="U38" s="241"/>
    </row>
    <row r="39" spans="1:21" ht="16.149999999999999" customHeight="1" x14ac:dyDescent="0.3">
      <c r="A39" s="402" t="s">
        <v>1325</v>
      </c>
      <c r="B39" s="403"/>
      <c r="C39" s="403"/>
      <c r="D39" s="403"/>
      <c r="E39" s="403"/>
      <c r="F39" s="403"/>
      <c r="G39" s="403"/>
      <c r="H39" s="403">
        <f>+H18+H36</f>
        <v>20002.974999999999</v>
      </c>
      <c r="J39" s="527"/>
      <c r="N39" s="531" t="s">
        <v>1435</v>
      </c>
      <c r="O39" s="533">
        <f>+H39*0.3*1.22</f>
        <v>7321.0888499999983</v>
      </c>
      <c r="P39" s="531" t="s">
        <v>1436</v>
      </c>
      <c r="Q39" s="531" t="s">
        <v>1442</v>
      </c>
      <c r="R39" s="469">
        <f>+O39/30</f>
        <v>244.03629499999994</v>
      </c>
      <c r="S39" s="469">
        <f>+R39*0.5</f>
        <v>122.01814749999997</v>
      </c>
      <c r="T39" s="469">
        <f>+S39*0.2</f>
        <v>24.403629499999994</v>
      </c>
      <c r="U39" s="241"/>
    </row>
    <row r="40" spans="1:21" ht="16.149999999999999" customHeight="1" x14ac:dyDescent="0.3">
      <c r="A40" s="402" t="s">
        <v>1329</v>
      </c>
      <c r="B40" s="403"/>
      <c r="C40" s="403"/>
      <c r="D40" s="403"/>
      <c r="E40" s="403"/>
      <c r="F40" s="403"/>
      <c r="G40" s="403"/>
      <c r="H40" s="403">
        <f>+H19+H37</f>
        <v>24402.974999999999</v>
      </c>
      <c r="J40" s="527"/>
      <c r="N40" s="534" t="s">
        <v>1450</v>
      </c>
      <c r="O40" s="535">
        <f>+H39*0.7*1.22</f>
        <v>17082.540649999999</v>
      </c>
      <c r="P40" s="534" t="s">
        <v>1437</v>
      </c>
      <c r="Q40" s="534" t="s">
        <v>1443</v>
      </c>
      <c r="R40" s="471">
        <f>+O40/60</f>
        <v>284.70901083333331</v>
      </c>
      <c r="S40" s="471">
        <f>+R40*0.5</f>
        <v>142.35450541666665</v>
      </c>
      <c r="T40" s="471">
        <f>+S40*0.1</f>
        <v>14.235450541666665</v>
      </c>
      <c r="U40" s="470"/>
    </row>
    <row r="41" spans="1:21" ht="16.149999999999999" customHeight="1" x14ac:dyDescent="0.3">
      <c r="A41" s="400" t="s">
        <v>1330</v>
      </c>
      <c r="B41" s="398"/>
      <c r="C41" s="398"/>
      <c r="D41" s="398"/>
      <c r="E41" s="398"/>
      <c r="F41" s="398"/>
      <c r="G41" s="398"/>
      <c r="H41" s="399">
        <f>+H40+'I. IMI - Imunologija'!D430</f>
        <v>24677.974999999999</v>
      </c>
      <c r="J41" s="527"/>
      <c r="N41" s="531" t="s">
        <v>35</v>
      </c>
      <c r="O41" s="533">
        <f>+O39+O40</f>
        <v>24403.629499999995</v>
      </c>
      <c r="P41" s="531"/>
      <c r="Q41" s="531"/>
      <c r="R41" s="469">
        <f>+R39+R40</f>
        <v>528.7453058333333</v>
      </c>
      <c r="S41" s="469">
        <f>+R41*0.5</f>
        <v>264.37265291666665</v>
      </c>
      <c r="T41" s="469">
        <f>+T39+T40</f>
        <v>38.639080041666659</v>
      </c>
      <c r="U41" s="241"/>
    </row>
    <row r="42" spans="1:21" ht="16.5" x14ac:dyDescent="0.3">
      <c r="N42" s="531"/>
      <c r="O42" s="531"/>
      <c r="P42" s="531"/>
      <c r="Q42" s="531"/>
      <c r="R42" s="241"/>
      <c r="S42" s="241"/>
      <c r="T42" s="241"/>
      <c r="U42" s="241"/>
    </row>
    <row r="43" spans="1:21" ht="16.5" x14ac:dyDescent="0.3">
      <c r="N43" s="530" t="s">
        <v>1447</v>
      </c>
      <c r="O43" s="531"/>
      <c r="P43" s="531"/>
      <c r="Q43" s="531"/>
      <c r="R43" s="241"/>
      <c r="S43" s="241"/>
      <c r="T43" s="241"/>
      <c r="U43" s="241"/>
    </row>
    <row r="44" spans="1:21" ht="16.5" x14ac:dyDescent="0.3">
      <c r="N44" s="531" t="s">
        <v>1439</v>
      </c>
      <c r="O44" s="532" t="s">
        <v>1440</v>
      </c>
      <c r="P44" s="531" t="s">
        <v>1441</v>
      </c>
      <c r="Q44" s="531"/>
      <c r="R44" s="467" t="s">
        <v>1452</v>
      </c>
      <c r="S44" s="468"/>
      <c r="T44" s="241"/>
      <c r="U44" s="241"/>
    </row>
    <row r="45" spans="1:21" ht="16.5" x14ac:dyDescent="0.3">
      <c r="A45" s="48" t="s">
        <v>1320</v>
      </c>
      <c r="B45" s="49" t="s">
        <v>53</v>
      </c>
      <c r="C45" s="75"/>
      <c r="D45" s="75"/>
      <c r="E45" s="76"/>
      <c r="F45" s="52"/>
      <c r="G45" s="52"/>
      <c r="H45" s="73" t="s">
        <v>1840</v>
      </c>
      <c r="J45" s="530"/>
      <c r="N45" s="531" t="s">
        <v>1435</v>
      </c>
      <c r="O45" s="531">
        <f>295+389</f>
        <v>684</v>
      </c>
      <c r="P45" s="531" t="s">
        <v>1448</v>
      </c>
      <c r="Q45" s="531"/>
      <c r="R45" s="469">
        <f>+O45/5</f>
        <v>136.80000000000001</v>
      </c>
      <c r="S45" s="469"/>
      <c r="T45" s="469"/>
      <c r="U45" s="241"/>
    </row>
    <row r="46" spans="1:21" ht="16.5" x14ac:dyDescent="0.3">
      <c r="A46" s="9"/>
      <c r="B46" s="54" t="s">
        <v>16</v>
      </c>
      <c r="C46" s="55" t="s">
        <v>17</v>
      </c>
      <c r="D46" s="55" t="s">
        <v>19</v>
      </c>
      <c r="E46" s="56" t="s">
        <v>21</v>
      </c>
      <c r="F46" s="57" t="s">
        <v>23</v>
      </c>
      <c r="G46" s="57" t="s">
        <v>26</v>
      </c>
      <c r="H46" s="44"/>
      <c r="N46" s="534" t="s">
        <v>1450</v>
      </c>
      <c r="O46" s="535">
        <f>+O40</f>
        <v>17082.540649999999</v>
      </c>
      <c r="P46" s="534" t="s">
        <v>1449</v>
      </c>
      <c r="Q46" s="534"/>
      <c r="R46" s="471">
        <f>+O46/100</f>
        <v>170.82540649999999</v>
      </c>
      <c r="S46" s="471"/>
      <c r="T46" s="471"/>
      <c r="U46" s="470"/>
    </row>
    <row r="47" spans="1:21" ht="16.5" x14ac:dyDescent="0.3">
      <c r="A47" s="59" t="s">
        <v>40</v>
      </c>
      <c r="B47" s="54" t="s">
        <v>41</v>
      </c>
      <c r="C47" s="55" t="s">
        <v>42</v>
      </c>
      <c r="D47" s="55" t="s">
        <v>1328</v>
      </c>
      <c r="E47" s="55" t="s">
        <v>43</v>
      </c>
      <c r="F47" s="57" t="s">
        <v>44</v>
      </c>
      <c r="G47" s="57" t="s">
        <v>45</v>
      </c>
      <c r="H47" s="60" t="s">
        <v>35</v>
      </c>
      <c r="N47" s="531" t="s">
        <v>35</v>
      </c>
      <c r="O47" s="533"/>
      <c r="P47" s="531"/>
      <c r="Q47" s="531"/>
      <c r="R47" s="469">
        <f>+R45+R46</f>
        <v>307.6254065</v>
      </c>
      <c r="S47" s="469"/>
      <c r="T47" s="469"/>
      <c r="U47" s="241"/>
    </row>
    <row r="48" spans="1:21" ht="16.5" x14ac:dyDescent="0.3">
      <c r="A48" s="337" t="s">
        <v>46</v>
      </c>
      <c r="B48" s="61">
        <f>+'I. IMI - Imunologija'!F459</f>
        <v>0</v>
      </c>
      <c r="C48" s="77"/>
      <c r="D48" s="77"/>
      <c r="E48" s="77"/>
      <c r="F48" s="78"/>
      <c r="G48" s="62">
        <f>+'VI. IP - Patologija'!F324</f>
        <v>0</v>
      </c>
      <c r="H48" s="64">
        <f>SUM(B48:G48)</f>
        <v>0</v>
      </c>
    </row>
    <row r="49" spans="1:8" ht="16.5" x14ac:dyDescent="0.3">
      <c r="A49" s="241" t="s">
        <v>47</v>
      </c>
      <c r="B49" s="62">
        <f>+'I. IMI - Imunologija'!F460</f>
        <v>0</v>
      </c>
      <c r="C49" s="78"/>
      <c r="D49" s="78"/>
      <c r="E49" s="78"/>
      <c r="F49" s="78"/>
      <c r="G49" s="62">
        <f>+'VI. IP - Patologija'!F325</f>
        <v>0</v>
      </c>
      <c r="H49" s="64">
        <f>SUM(B49:G49)</f>
        <v>0</v>
      </c>
    </row>
    <row r="50" spans="1:8" ht="16.5" x14ac:dyDescent="0.3">
      <c r="A50" s="241" t="s">
        <v>48</v>
      </c>
      <c r="B50" s="63">
        <f>+'I. IMI - Imunologija'!F461</f>
        <v>0</v>
      </c>
      <c r="C50" s="78"/>
      <c r="D50" s="78"/>
      <c r="E50" s="78"/>
      <c r="F50" s="78"/>
      <c r="G50" s="63">
        <f>+'VI. IP - Patologija'!F326</f>
        <v>0</v>
      </c>
      <c r="H50" s="64">
        <f>SUM(B50:G50)</f>
        <v>0</v>
      </c>
    </row>
    <row r="51" spans="1:8" ht="16.5" x14ac:dyDescent="0.3">
      <c r="A51" s="241" t="s">
        <v>49</v>
      </c>
      <c r="B51" s="62">
        <f>+'I. IMI - Imunologija'!F462</f>
        <v>0</v>
      </c>
      <c r="C51" s="78"/>
      <c r="D51" s="78"/>
      <c r="E51" s="78"/>
      <c r="F51" s="78"/>
      <c r="G51" s="62">
        <f>+'VI. IP - Patologija'!F327</f>
        <v>0</v>
      </c>
      <c r="H51" s="64">
        <f>SUM(B51:G51)</f>
        <v>0</v>
      </c>
    </row>
    <row r="52" spans="1:8" ht="16.5" x14ac:dyDescent="0.3">
      <c r="A52" s="65" t="s">
        <v>24</v>
      </c>
      <c r="B52" s="66">
        <f>SUM(B48:B51)</f>
        <v>0</v>
      </c>
      <c r="C52" s="66"/>
      <c r="D52" s="66"/>
      <c r="E52" s="66"/>
      <c r="F52" s="66"/>
      <c r="G52" s="66">
        <f>SUM(G48:G51)</f>
        <v>0</v>
      </c>
      <c r="H52" s="66">
        <f>SUM(B52:G52)</f>
        <v>0</v>
      </c>
    </row>
    <row r="53" spans="1:8" ht="16.5" x14ac:dyDescent="0.3">
      <c r="A53" s="67" t="s">
        <v>50</v>
      </c>
      <c r="B53" s="43"/>
      <c r="C53" s="324"/>
      <c r="D53" s="324"/>
      <c r="E53" s="324"/>
      <c r="F53" s="324"/>
      <c r="G53" s="43"/>
      <c r="H53" s="339"/>
    </row>
    <row r="54" spans="1:8" ht="16.5" x14ac:dyDescent="0.3">
      <c r="A54" s="68" t="s">
        <v>51</v>
      </c>
      <c r="B54" s="63">
        <f>+'I. IMI - Imunologija'!F465</f>
        <v>0</v>
      </c>
      <c r="C54" s="324"/>
      <c r="D54" s="324"/>
      <c r="E54" s="324"/>
      <c r="F54" s="324"/>
      <c r="G54" s="43">
        <f>+'VI. IP - Patologija'!F330</f>
        <v>0</v>
      </c>
      <c r="H54" s="63">
        <f>SUM(B54:G54)</f>
        <v>0</v>
      </c>
    </row>
    <row r="55" spans="1:8" ht="16.5" x14ac:dyDescent="0.3">
      <c r="A55" s="68" t="s">
        <v>52</v>
      </c>
      <c r="B55" s="63">
        <f>+'I. IMI - Imunologija'!F466</f>
        <v>0</v>
      </c>
      <c r="C55" s="325"/>
      <c r="D55" s="325"/>
      <c r="E55" s="325"/>
      <c r="F55" s="325"/>
      <c r="G55" s="63">
        <f>+'VI. IP - Patologija'!F331</f>
        <v>0</v>
      </c>
      <c r="H55" s="63">
        <f>SUM(B55:G55)</f>
        <v>0</v>
      </c>
    </row>
    <row r="56" spans="1:8" ht="16.5" x14ac:dyDescent="0.3">
      <c r="A56" s="68" t="s">
        <v>54</v>
      </c>
      <c r="B56" s="63">
        <f>+'I. IMI - Imunologija'!F467</f>
        <v>0</v>
      </c>
      <c r="C56" s="324"/>
      <c r="D56" s="324"/>
      <c r="E56" s="324"/>
      <c r="F56" s="324"/>
      <c r="G56" s="63">
        <f>+'VI. IP - Patologija'!F332</f>
        <v>0</v>
      </c>
      <c r="H56" s="63">
        <f>SUM(B56:G56)</f>
        <v>0</v>
      </c>
    </row>
    <row r="57" spans="1:8" ht="16.5" x14ac:dyDescent="0.3">
      <c r="A57" s="282" t="s">
        <v>1339</v>
      </c>
      <c r="B57" s="401">
        <f>+B52+B54+B55</f>
        <v>0</v>
      </c>
      <c r="C57" s="401"/>
      <c r="D57" s="401"/>
      <c r="E57" s="401"/>
      <c r="F57" s="401"/>
      <c r="G57" s="401">
        <f>+G52+G54+G55</f>
        <v>0</v>
      </c>
      <c r="H57" s="401">
        <f>+H52+H54+H55</f>
        <v>0</v>
      </c>
    </row>
    <row r="58" spans="1:8" ht="16.5" x14ac:dyDescent="0.3">
      <c r="A58" s="282" t="s">
        <v>1321</v>
      </c>
      <c r="B58" s="401">
        <f>+B57+B56</f>
        <v>0</v>
      </c>
      <c r="C58" s="401"/>
      <c r="D58" s="401"/>
      <c r="E58" s="401"/>
      <c r="F58" s="401"/>
      <c r="G58" s="401">
        <f>+G57+G56</f>
        <v>0</v>
      </c>
      <c r="H58" s="401">
        <f>+H57+H56</f>
        <v>0</v>
      </c>
    </row>
    <row r="59" spans="1:8" ht="16.5" x14ac:dyDescent="0.3">
      <c r="A59" s="47"/>
      <c r="B59" s="43"/>
      <c r="C59" s="43"/>
      <c r="D59" s="43"/>
      <c r="E59" s="43"/>
      <c r="F59" s="43"/>
      <c r="G59" s="43"/>
      <c r="H59" s="44"/>
    </row>
    <row r="60" spans="1:8" ht="16.5" x14ac:dyDescent="0.3">
      <c r="A60" s="48" t="s">
        <v>7</v>
      </c>
      <c r="B60" s="49" t="s">
        <v>53</v>
      </c>
      <c r="C60" s="73"/>
      <c r="D60" s="73"/>
      <c r="E60" s="73"/>
      <c r="F60" s="73"/>
      <c r="G60" s="73"/>
      <c r="H60" s="73" t="s">
        <v>1840</v>
      </c>
    </row>
    <row r="61" spans="1:8" ht="16.5" x14ac:dyDescent="0.3">
      <c r="A61" s="9"/>
      <c r="B61" s="54" t="s">
        <v>16</v>
      </c>
      <c r="C61" s="55" t="s">
        <v>17</v>
      </c>
      <c r="D61" s="55" t="s">
        <v>19</v>
      </c>
      <c r="E61" s="56" t="s">
        <v>21</v>
      </c>
      <c r="F61" s="57" t="s">
        <v>23</v>
      </c>
      <c r="G61" s="57" t="s">
        <v>26</v>
      </c>
      <c r="H61" s="44"/>
    </row>
    <row r="62" spans="1:8" ht="16.5" x14ac:dyDescent="0.3">
      <c r="A62" s="59" t="s">
        <v>40</v>
      </c>
      <c r="B62" s="54" t="s">
        <v>41</v>
      </c>
      <c r="C62" s="55" t="s">
        <v>42</v>
      </c>
      <c r="D62" s="55" t="s">
        <v>1328</v>
      </c>
      <c r="E62" s="55" t="s">
        <v>43</v>
      </c>
      <c r="F62" s="57" t="s">
        <v>44</v>
      </c>
      <c r="G62" s="57" t="s">
        <v>45</v>
      </c>
      <c r="H62" s="60" t="s">
        <v>35</v>
      </c>
    </row>
    <row r="63" spans="1:8" ht="16.5" x14ac:dyDescent="0.3">
      <c r="A63" s="337" t="s">
        <v>46</v>
      </c>
      <c r="B63" s="77"/>
      <c r="C63" s="61">
        <f>+'II. DM III. KMRC IV. MŠS'!F351</f>
        <v>0</v>
      </c>
      <c r="D63" s="61">
        <f>+'II. DM III. KMRC IV. MŠS'!F365</f>
        <v>0</v>
      </c>
      <c r="E63" s="61">
        <f>+'II. DM III. KMRC IV. MŠS'!F379</f>
        <v>0</v>
      </c>
      <c r="F63" s="78"/>
      <c r="G63" s="79"/>
      <c r="H63" s="64">
        <f>SUM(B63:G63)</f>
        <v>0</v>
      </c>
    </row>
    <row r="64" spans="1:8" ht="16.5" x14ac:dyDescent="0.3">
      <c r="A64" s="241" t="s">
        <v>47</v>
      </c>
      <c r="B64" s="79"/>
      <c r="C64" s="62">
        <f>+'II. DM III. KMRC IV. MŠS'!F352</f>
        <v>0</v>
      </c>
      <c r="D64" s="62">
        <f>+'II. DM III. KMRC IV. MŠS'!F366</f>
        <v>0</v>
      </c>
      <c r="E64" s="62">
        <f>+'II. DM III. KMRC IV. MŠS'!F380</f>
        <v>0</v>
      </c>
      <c r="F64" s="78"/>
      <c r="G64" s="78"/>
      <c r="H64" s="64">
        <f>SUM(B64:G64)</f>
        <v>0</v>
      </c>
    </row>
    <row r="65" spans="1:8" ht="16.5" x14ac:dyDescent="0.3">
      <c r="A65" s="241" t="s">
        <v>48</v>
      </c>
      <c r="B65" s="79"/>
      <c r="C65" s="62">
        <f>+'II. DM III. KMRC IV. MŠS'!F353</f>
        <v>0</v>
      </c>
      <c r="D65" s="62">
        <f>+'II. DM III. KMRC IV. MŠS'!F367</f>
        <v>0</v>
      </c>
      <c r="E65" s="62">
        <f>+'II. DM III. KMRC IV. MŠS'!F381</f>
        <v>0</v>
      </c>
      <c r="F65" s="78"/>
      <c r="G65" s="79"/>
      <c r="H65" s="64">
        <f>SUM(B65:G65)</f>
        <v>0</v>
      </c>
    </row>
    <row r="66" spans="1:8" ht="16.5" x14ac:dyDescent="0.3">
      <c r="A66" s="241" t="s">
        <v>49</v>
      </c>
      <c r="B66" s="78"/>
      <c r="C66" s="62">
        <f>+'II. DM III. KMRC IV. MŠS'!F354</f>
        <v>0</v>
      </c>
      <c r="D66" s="62">
        <f>+'II. DM III. KMRC IV. MŠS'!F368</f>
        <v>0</v>
      </c>
      <c r="E66" s="62">
        <f>+'II. DM III. KMRC IV. MŠS'!F382</f>
        <v>0</v>
      </c>
      <c r="F66" s="78"/>
      <c r="G66" s="78"/>
      <c r="H66" s="64">
        <f>SUM(B66:G66)</f>
        <v>0</v>
      </c>
    </row>
    <row r="67" spans="1:8" ht="16.5" x14ac:dyDescent="0.3">
      <c r="A67" s="241" t="s">
        <v>780</v>
      </c>
      <c r="B67" s="78"/>
      <c r="C67" s="62"/>
      <c r="D67" s="62"/>
      <c r="E67" s="62"/>
      <c r="F67" s="78"/>
      <c r="G67" s="78"/>
      <c r="H67" s="64"/>
    </row>
    <row r="68" spans="1:8" ht="16.5" x14ac:dyDescent="0.3">
      <c r="A68" s="65" t="s">
        <v>24</v>
      </c>
      <c r="B68" s="66"/>
      <c r="C68" s="66">
        <f>SUM(C63:C66)</f>
        <v>0</v>
      </c>
      <c r="D68" s="66">
        <f>SUM(D63:D66)</f>
        <v>0</v>
      </c>
      <c r="E68" s="66">
        <f>SUM(E63:E66)</f>
        <v>0</v>
      </c>
      <c r="F68" s="66"/>
      <c r="G68" s="66"/>
      <c r="H68" s="66">
        <f>SUM(B68:G68)</f>
        <v>0</v>
      </c>
    </row>
    <row r="69" spans="1:8" ht="16.5" x14ac:dyDescent="0.3">
      <c r="A69" s="67" t="s">
        <v>50</v>
      </c>
      <c r="B69" s="43"/>
      <c r="C69" s="43"/>
      <c r="D69" s="43"/>
      <c r="E69" s="43"/>
      <c r="F69" s="43"/>
      <c r="G69" s="43"/>
      <c r="H69" s="44"/>
    </row>
    <row r="70" spans="1:8" ht="16.5" x14ac:dyDescent="0.3">
      <c r="A70" s="68" t="s">
        <v>51</v>
      </c>
      <c r="B70" s="324"/>
      <c r="C70" s="43">
        <f>+'II. DM III. KMRC IV. MŠS'!F357</f>
        <v>0</v>
      </c>
      <c r="D70" s="43">
        <f>+'II. DM III. KMRC IV. MŠS'!F371</f>
        <v>0</v>
      </c>
      <c r="E70" s="43">
        <f>+'II. DM III. KMRC IV. MŠS'!F385</f>
        <v>0</v>
      </c>
      <c r="F70" s="324"/>
      <c r="G70" s="324"/>
      <c r="H70" s="63">
        <f>SUM(B70:G70)</f>
        <v>0</v>
      </c>
    </row>
    <row r="71" spans="1:8" ht="16.5" x14ac:dyDescent="0.3">
      <c r="A71" s="68" t="s">
        <v>781</v>
      </c>
      <c r="B71" s="325"/>
      <c r="C71" s="69"/>
      <c r="D71" s="69"/>
      <c r="E71" s="69"/>
      <c r="F71" s="325"/>
      <c r="G71" s="325"/>
      <c r="H71" s="63">
        <f>+'II. DM III. KMRC IV. MŠS'!F402</f>
        <v>0</v>
      </c>
    </row>
    <row r="72" spans="1:8" ht="16.5" x14ac:dyDescent="0.3">
      <c r="A72" s="68" t="s">
        <v>52</v>
      </c>
      <c r="B72" s="325"/>
      <c r="C72" s="69"/>
      <c r="D72" s="69"/>
      <c r="E72" s="69"/>
      <c r="F72" s="325"/>
      <c r="G72" s="325"/>
      <c r="H72" s="63">
        <f>+'II. DM III. KMRC IV. MŠS'!F402</f>
        <v>0</v>
      </c>
    </row>
    <row r="73" spans="1:8" ht="16.5" x14ac:dyDescent="0.3">
      <c r="A73" s="68" t="s">
        <v>762</v>
      </c>
      <c r="B73" s="324"/>
      <c r="C73" s="43"/>
      <c r="D73" s="43"/>
      <c r="E73" s="43"/>
      <c r="F73" s="324"/>
      <c r="G73" s="324"/>
      <c r="H73" s="63">
        <f>+'II. DM III. KMRC IV. MŠS'!F403</f>
        <v>0</v>
      </c>
    </row>
    <row r="74" spans="1:8" ht="16.5" x14ac:dyDescent="0.3">
      <c r="A74" s="72" t="s">
        <v>1323</v>
      </c>
      <c r="B74" s="409"/>
      <c r="C74" s="409"/>
      <c r="D74" s="409"/>
      <c r="E74" s="409"/>
      <c r="F74" s="409"/>
      <c r="G74" s="409"/>
      <c r="H74" s="74">
        <f>+H68+H70+H71+H72</f>
        <v>0</v>
      </c>
    </row>
    <row r="75" spans="1:8" ht="16.5" x14ac:dyDescent="0.3">
      <c r="A75" s="72" t="s">
        <v>1324</v>
      </c>
      <c r="B75" s="409"/>
      <c r="C75" s="409"/>
      <c r="D75" s="409"/>
      <c r="E75" s="409"/>
      <c r="F75" s="409"/>
      <c r="G75" s="409"/>
      <c r="H75" s="74">
        <f>+H73+H74</f>
        <v>0</v>
      </c>
    </row>
    <row r="76" spans="1:8" ht="16.5" x14ac:dyDescent="0.3">
      <c r="A76" s="47"/>
      <c r="B76" s="43"/>
      <c r="C76" s="43"/>
      <c r="D76" s="43"/>
      <c r="E76" s="43"/>
      <c r="F76" s="43"/>
      <c r="G76" s="43"/>
      <c r="H76" s="44"/>
    </row>
    <row r="77" spans="1:8" ht="16.5" x14ac:dyDescent="0.3">
      <c r="A77" s="72" t="s">
        <v>1348</v>
      </c>
      <c r="B77" s="74"/>
      <c r="C77" s="74"/>
      <c r="D77" s="74"/>
      <c r="E77" s="74"/>
      <c r="F77" s="74"/>
      <c r="G77" s="74"/>
      <c r="H77" s="74">
        <f>+H57+H74</f>
        <v>0</v>
      </c>
    </row>
    <row r="78" spans="1:8" ht="16.5" x14ac:dyDescent="0.3">
      <c r="A78" s="72" t="s">
        <v>1349</v>
      </c>
      <c r="B78" s="74"/>
      <c r="C78" s="74"/>
      <c r="D78" s="74"/>
      <c r="E78" s="74"/>
      <c r="F78" s="74"/>
      <c r="G78" s="74"/>
      <c r="H78" s="74">
        <f>+H58+H75</f>
        <v>0</v>
      </c>
    </row>
    <row r="79" spans="1:8" ht="16.5" x14ac:dyDescent="0.3">
      <c r="A79" s="400" t="s">
        <v>1350</v>
      </c>
      <c r="B79" s="412"/>
      <c r="C79" s="412"/>
      <c r="D79" s="412"/>
      <c r="E79" s="412"/>
      <c r="F79" s="412"/>
      <c r="G79" s="412"/>
      <c r="H79" s="412">
        <f>+H78+'I. IMI - Imunologija'!F430</f>
        <v>0</v>
      </c>
    </row>
    <row r="82" spans="1:1" ht="16.5" x14ac:dyDescent="0.3">
      <c r="A82" s="241" t="s">
        <v>1811</v>
      </c>
    </row>
    <row r="83" spans="1:1" ht="16.5" x14ac:dyDescent="0.3">
      <c r="A83" s="241" t="s">
        <v>1837</v>
      </c>
    </row>
  </sheetData>
  <sheetProtection algorithmName="SHA-512" hashValue="DYhdxq2wyjz7VjcD9gP2RqL78tcqLadpNJhdeOuipdl9a9y4ohq4SZbLFpx4fVuj3vMlzAMtftRr3sAqooKcRg==" saltValue="dR50p6gzDZkxkIgODjNS4Q==" spinCount="100000" sheet="1" objects="1" scenarios="1" inser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82"/>
  <sheetViews>
    <sheetView tabSelected="1" zoomScaleNormal="100" zoomScalePageLayoutView="112" workbookViewId="0"/>
  </sheetViews>
  <sheetFormatPr defaultColWidth="9.140625" defaultRowHeight="16.5" x14ac:dyDescent="0.25"/>
  <cols>
    <col min="1" max="1" width="12.140625" style="86" customWidth="1"/>
    <col min="2" max="2" width="15" style="86" customWidth="1"/>
    <col min="3" max="3" width="67" style="80" customWidth="1"/>
    <col min="4" max="4" width="20.7109375" style="164" customWidth="1"/>
    <col min="5" max="5" width="3" style="164" customWidth="1"/>
    <col min="6" max="6" width="20.7109375" style="164" customWidth="1"/>
    <col min="7" max="7" width="21.140625" style="420" customWidth="1"/>
    <col min="8" max="8" width="21.140625" style="356" customWidth="1"/>
    <col min="9" max="9" width="25.7109375" style="371" customWidth="1"/>
    <col min="10" max="18" width="9.140625" style="80"/>
    <col min="19" max="19" width="8.85546875" style="80" customWidth="1"/>
    <col min="20" max="16384" width="9.140625" style="80"/>
  </cols>
  <sheetData>
    <row r="1" spans="1:20" ht="20.25" x14ac:dyDescent="0.25">
      <c r="A1" s="81" t="s">
        <v>0</v>
      </c>
      <c r="D1" s="156"/>
      <c r="E1" s="157"/>
      <c r="F1" s="202"/>
      <c r="G1" s="421"/>
      <c r="H1" s="348"/>
      <c r="I1" s="508">
        <f>+I4*1.22</f>
        <v>12863.6495</v>
      </c>
      <c r="J1" s="318" t="s">
        <v>297</v>
      </c>
      <c r="K1" s="204"/>
      <c r="L1" s="204"/>
      <c r="M1" s="204"/>
    </row>
    <row r="2" spans="1:20" x14ac:dyDescent="0.25">
      <c r="A2" s="86" t="s">
        <v>1</v>
      </c>
      <c r="D2" s="156"/>
      <c r="E2" s="157"/>
      <c r="G2" s="421"/>
      <c r="H2" s="348"/>
      <c r="I2" s="508">
        <f>+I5*1.22</f>
        <v>10484.6495</v>
      </c>
      <c r="J2" s="318" t="s">
        <v>303</v>
      </c>
      <c r="K2" s="204"/>
      <c r="L2" s="204"/>
      <c r="M2" s="204"/>
    </row>
    <row r="3" spans="1:20" x14ac:dyDescent="0.25">
      <c r="A3" s="88" t="s">
        <v>2</v>
      </c>
      <c r="D3" s="156"/>
      <c r="E3" s="157"/>
      <c r="F3" s="158"/>
      <c r="G3" s="421"/>
      <c r="H3" s="348"/>
      <c r="I3" s="508">
        <f>+I6*1.22</f>
        <v>8471.6494999999995</v>
      </c>
      <c r="J3" s="318" t="s">
        <v>296</v>
      </c>
      <c r="K3" s="204"/>
      <c r="L3" s="204"/>
      <c r="M3" s="204"/>
    </row>
    <row r="4" spans="1:20" x14ac:dyDescent="0.25">
      <c r="A4" s="88"/>
      <c r="B4" s="371"/>
      <c r="C4" s="89"/>
      <c r="D4" s="156"/>
      <c r="E4" s="157"/>
      <c r="F4" s="158"/>
      <c r="G4" s="421"/>
      <c r="H4" s="348"/>
      <c r="I4" s="508">
        <f>+I5+D426</f>
        <v>10543.975</v>
      </c>
      <c r="J4" s="318" t="s">
        <v>302</v>
      </c>
    </row>
    <row r="5" spans="1:20" x14ac:dyDescent="0.25">
      <c r="A5" s="144" t="s">
        <v>6</v>
      </c>
      <c r="B5" s="372"/>
      <c r="C5" s="92" t="s">
        <v>1841</v>
      </c>
      <c r="D5" s="515" t="s">
        <v>1840</v>
      </c>
      <c r="E5" s="161"/>
      <c r="F5" s="162" t="s">
        <v>1840</v>
      </c>
      <c r="G5" s="423" t="s">
        <v>1366</v>
      </c>
      <c r="H5" s="422" t="s">
        <v>1366</v>
      </c>
      <c r="I5" s="508">
        <f>+I6+D424</f>
        <v>8593.9750000000004</v>
      </c>
      <c r="J5" s="318" t="s">
        <v>304</v>
      </c>
    </row>
    <row r="6" spans="1:20" x14ac:dyDescent="0.25">
      <c r="A6" s="146"/>
      <c r="B6" s="371"/>
      <c r="C6" s="96"/>
      <c r="D6" s="156"/>
      <c r="E6" s="157"/>
      <c r="F6" s="158"/>
      <c r="G6" s="421"/>
      <c r="H6" s="348"/>
      <c r="I6" s="508">
        <f>+D9</f>
        <v>6943.9750000000004</v>
      </c>
      <c r="J6" s="318" t="s">
        <v>295</v>
      </c>
    </row>
    <row r="7" spans="1:20" x14ac:dyDescent="0.25">
      <c r="A7" s="146" t="s">
        <v>56</v>
      </c>
      <c r="B7" s="320" t="s">
        <v>57</v>
      </c>
      <c r="C7" s="96" t="s">
        <v>58</v>
      </c>
      <c r="D7" s="156" t="s">
        <v>59</v>
      </c>
      <c r="E7" s="157"/>
      <c r="F7" s="163" t="s">
        <v>60</v>
      </c>
      <c r="G7" s="355" t="s">
        <v>59</v>
      </c>
      <c r="H7" s="427" t="s">
        <v>60</v>
      </c>
      <c r="I7" s="509"/>
      <c r="J7" s="506" t="s">
        <v>294</v>
      </c>
    </row>
    <row r="8" spans="1:20" x14ac:dyDescent="0.25">
      <c r="C8" s="89"/>
      <c r="D8" s="156"/>
      <c r="F8" s="165"/>
      <c r="G8" s="424"/>
      <c r="H8" s="349"/>
      <c r="I8" s="459"/>
    </row>
    <row r="9" spans="1:20" ht="38.25" x14ac:dyDescent="0.25">
      <c r="A9" s="144" t="s">
        <v>16</v>
      </c>
      <c r="B9" s="144" t="s">
        <v>41</v>
      </c>
      <c r="C9" s="384" t="s">
        <v>1422</v>
      </c>
      <c r="D9" s="168">
        <f>+D11+D58+D283+D304+D319</f>
        <v>6943.9750000000004</v>
      </c>
      <c r="E9" s="168"/>
      <c r="F9" s="536">
        <f>+F11+F58++F283+F304+F319</f>
        <v>0</v>
      </c>
      <c r="G9" s="425" t="s">
        <v>1805</v>
      </c>
      <c r="H9" s="351" t="s">
        <v>1806</v>
      </c>
      <c r="I9" s="537"/>
    </row>
    <row r="10" spans="1:20" x14ac:dyDescent="0.25">
      <c r="A10" s="365"/>
      <c r="B10" s="365"/>
      <c r="C10" s="105"/>
      <c r="D10" s="166"/>
      <c r="E10" s="167"/>
      <c r="F10" s="538"/>
      <c r="G10" s="425"/>
      <c r="H10" s="351"/>
      <c r="I10" s="539"/>
    </row>
    <row r="11" spans="1:20" x14ac:dyDescent="0.25">
      <c r="A11" s="445"/>
      <c r="B11" s="445" t="s">
        <v>970</v>
      </c>
      <c r="C11" s="451" t="s">
        <v>969</v>
      </c>
      <c r="D11" s="452">
        <f>+D12+D30+D48</f>
        <v>501</v>
      </c>
      <c r="E11" s="452"/>
      <c r="F11" s="540">
        <f>+F12+F30+F48</f>
        <v>0</v>
      </c>
      <c r="G11" s="425" t="s">
        <v>875</v>
      </c>
      <c r="H11" s="541"/>
      <c r="I11" s="537"/>
    </row>
    <row r="12" spans="1:20" x14ac:dyDescent="0.25">
      <c r="A12" s="366"/>
      <c r="B12" s="366" t="s">
        <v>910</v>
      </c>
      <c r="C12" s="109" t="s">
        <v>876</v>
      </c>
      <c r="D12" s="154">
        <f>+D13+D22</f>
        <v>186</v>
      </c>
      <c r="E12" s="154"/>
      <c r="F12" s="542">
        <f>+F13+F22</f>
        <v>0</v>
      </c>
      <c r="G12" s="425" t="s">
        <v>875</v>
      </c>
      <c r="H12" s="543"/>
      <c r="I12" s="544"/>
    </row>
    <row r="13" spans="1:20" ht="15" x14ac:dyDescent="0.25">
      <c r="A13" s="365"/>
      <c r="B13" s="365" t="s">
        <v>911</v>
      </c>
      <c r="C13" s="105" t="s">
        <v>883</v>
      </c>
      <c r="D13" s="158">
        <f>SUM(D14:D21)</f>
        <v>133</v>
      </c>
      <c r="E13" s="158"/>
      <c r="F13" s="538">
        <f>SUM(F14:F21)</f>
        <v>0</v>
      </c>
      <c r="G13" s="425"/>
      <c r="H13" s="541"/>
      <c r="I13" s="539"/>
      <c r="N13" s="510"/>
      <c r="O13" s="510"/>
      <c r="P13" s="510"/>
      <c r="Q13" s="510"/>
      <c r="R13" s="510"/>
      <c r="S13" s="510"/>
      <c r="T13" s="510"/>
    </row>
    <row r="14" spans="1:20" ht="15" x14ac:dyDescent="0.25">
      <c r="A14" s="365"/>
      <c r="B14" s="365" t="s">
        <v>912</v>
      </c>
      <c r="C14" s="110" t="s">
        <v>250</v>
      </c>
      <c r="D14" s="153">
        <v>4</v>
      </c>
      <c r="E14" s="158"/>
      <c r="F14" s="171"/>
      <c r="G14" s="425"/>
      <c r="H14" s="541"/>
      <c r="I14" s="544"/>
      <c r="N14" s="510"/>
      <c r="O14" s="510"/>
      <c r="P14" s="510"/>
      <c r="Q14" s="510"/>
      <c r="R14" s="510"/>
      <c r="S14" s="510"/>
      <c r="T14" s="510"/>
    </row>
    <row r="15" spans="1:20" x14ac:dyDescent="0.25">
      <c r="A15" s="365"/>
      <c r="B15" s="365" t="s">
        <v>913</v>
      </c>
      <c r="C15" s="110" t="s">
        <v>109</v>
      </c>
      <c r="D15" s="153">
        <v>12</v>
      </c>
      <c r="E15" s="167"/>
      <c r="F15" s="171"/>
      <c r="G15" s="425"/>
      <c r="H15" s="541"/>
      <c r="I15" s="545"/>
      <c r="N15" s="510"/>
      <c r="O15" s="510"/>
      <c r="P15" s="510"/>
      <c r="Q15" s="510"/>
      <c r="R15" s="510"/>
      <c r="S15" s="510"/>
      <c r="T15" s="510"/>
    </row>
    <row r="16" spans="1:20" ht="25.5" x14ac:dyDescent="0.25">
      <c r="A16" s="365"/>
      <c r="B16" s="365" t="s">
        <v>914</v>
      </c>
      <c r="C16" s="110" t="s">
        <v>881</v>
      </c>
      <c r="D16" s="492">
        <v>70</v>
      </c>
      <c r="E16" s="167"/>
      <c r="F16" s="171"/>
      <c r="G16" s="425"/>
      <c r="H16" s="541"/>
      <c r="I16" s="546"/>
      <c r="J16" s="503"/>
      <c r="N16" s="510"/>
      <c r="O16" s="511"/>
      <c r="P16" s="512"/>
      <c r="Q16" s="510"/>
      <c r="R16" s="510"/>
      <c r="S16" s="510"/>
      <c r="T16" s="510"/>
    </row>
    <row r="17" spans="1:23" x14ac:dyDescent="0.25">
      <c r="A17" s="365"/>
      <c r="B17" s="365" t="s">
        <v>915</v>
      </c>
      <c r="C17" s="110" t="s">
        <v>877</v>
      </c>
      <c r="D17" s="153">
        <v>12</v>
      </c>
      <c r="E17" s="167"/>
      <c r="F17" s="171"/>
      <c r="G17" s="425"/>
      <c r="H17" s="541"/>
      <c r="I17" s="547"/>
      <c r="J17" s="488"/>
      <c r="N17" s="510"/>
      <c r="O17" s="466"/>
      <c r="P17" s="513"/>
      <c r="Q17" s="510"/>
      <c r="R17" s="510"/>
      <c r="S17" s="510"/>
      <c r="T17" s="510"/>
    </row>
    <row r="18" spans="1:23" x14ac:dyDescent="0.25">
      <c r="A18" s="365"/>
      <c r="B18" s="365" t="s">
        <v>922</v>
      </c>
      <c r="C18" s="110" t="s">
        <v>882</v>
      </c>
      <c r="D18" s="153">
        <v>8</v>
      </c>
      <c r="E18" s="167"/>
      <c r="F18" s="171"/>
      <c r="G18" s="425"/>
      <c r="H18" s="541"/>
      <c r="I18" s="548"/>
      <c r="J18" s="488"/>
      <c r="N18" s="510"/>
      <c r="O18" s="466"/>
      <c r="P18" s="513"/>
      <c r="Q18" s="510"/>
      <c r="R18" s="510"/>
      <c r="S18" s="510"/>
      <c r="T18" s="510"/>
    </row>
    <row r="19" spans="1:23" ht="15.95" customHeight="1" x14ac:dyDescent="0.25">
      <c r="A19" s="365"/>
      <c r="B19" s="365"/>
      <c r="C19" s="128" t="s">
        <v>1213</v>
      </c>
      <c r="D19" s="153"/>
      <c r="E19" s="167"/>
      <c r="F19" s="549"/>
      <c r="G19" s="425"/>
      <c r="H19" s="541"/>
      <c r="I19" s="548"/>
      <c r="J19" s="488"/>
      <c r="N19" s="510"/>
      <c r="O19" s="466"/>
      <c r="P19" s="513"/>
      <c r="Q19" s="510"/>
      <c r="R19" s="510"/>
      <c r="S19" s="510"/>
      <c r="T19" s="510"/>
    </row>
    <row r="20" spans="1:23" ht="15.95" customHeight="1" x14ac:dyDescent="0.25">
      <c r="A20" s="408"/>
      <c r="B20" s="464" t="s">
        <v>1399</v>
      </c>
      <c r="C20" s="491" t="s">
        <v>1477</v>
      </c>
      <c r="D20" s="492">
        <v>12</v>
      </c>
      <c r="E20" s="167"/>
      <c r="F20" s="171"/>
      <c r="G20" s="425"/>
      <c r="H20" s="541"/>
      <c r="I20" s="547"/>
      <c r="J20" s="488"/>
      <c r="N20" s="510"/>
      <c r="O20" s="466"/>
      <c r="P20" s="513"/>
      <c r="Q20" s="510"/>
      <c r="R20" s="510"/>
      <c r="S20" s="510"/>
      <c r="T20" s="510"/>
    </row>
    <row r="21" spans="1:23" x14ac:dyDescent="0.25">
      <c r="A21" s="464"/>
      <c r="B21" s="464" t="s">
        <v>1400</v>
      </c>
      <c r="C21" s="491" t="s">
        <v>1498</v>
      </c>
      <c r="D21" s="493">
        <v>15</v>
      </c>
      <c r="E21" s="167"/>
      <c r="F21" s="171"/>
      <c r="G21" s="425"/>
      <c r="H21" s="541"/>
      <c r="I21" s="548"/>
      <c r="J21" s="488"/>
      <c r="N21" s="510"/>
      <c r="O21" s="466"/>
      <c r="P21" s="466"/>
      <c r="Q21" s="510"/>
      <c r="R21" s="510"/>
      <c r="S21" s="510"/>
      <c r="T21" s="510"/>
    </row>
    <row r="22" spans="1:23" ht="15" x14ac:dyDescent="0.25">
      <c r="A22" s="365"/>
      <c r="B22" s="365" t="s">
        <v>916</v>
      </c>
      <c r="C22" s="105" t="s">
        <v>878</v>
      </c>
      <c r="D22" s="158">
        <f>SUM(D23:D27)</f>
        <v>53</v>
      </c>
      <c r="E22" s="158"/>
      <c r="F22" s="538">
        <f>SUM(F23:F27)</f>
        <v>0</v>
      </c>
      <c r="G22" s="425"/>
      <c r="H22" s="541"/>
      <c r="I22" s="544"/>
      <c r="N22" s="510"/>
      <c r="O22" s="466"/>
      <c r="P22" s="466"/>
      <c r="Q22" s="510"/>
      <c r="R22" s="510"/>
      <c r="S22" s="510"/>
      <c r="T22" s="510"/>
    </row>
    <row r="23" spans="1:23" x14ac:dyDescent="0.25">
      <c r="A23" s="365"/>
      <c r="B23" s="365" t="s">
        <v>917</v>
      </c>
      <c r="C23" s="110" t="s">
        <v>880</v>
      </c>
      <c r="D23" s="153">
        <v>16</v>
      </c>
      <c r="E23" s="167"/>
      <c r="F23" s="171"/>
      <c r="G23" s="425"/>
      <c r="H23" s="541"/>
      <c r="I23" s="550">
        <f>10+1+1+1+2+2+5+5+8+2+2+2+2+3+3+6*3+3+3+6+6+1+2+3+3+3+2+2+3</f>
        <v>104</v>
      </c>
      <c r="J23" s="449" t="s">
        <v>1559</v>
      </c>
      <c r="N23" s="510"/>
      <c r="O23" s="466"/>
      <c r="P23" s="466"/>
      <c r="Q23" s="510"/>
      <c r="R23" s="510"/>
      <c r="S23" s="510"/>
      <c r="T23" s="510"/>
    </row>
    <row r="24" spans="1:23" x14ac:dyDescent="0.25">
      <c r="A24" s="365"/>
      <c r="B24" s="365" t="s">
        <v>918</v>
      </c>
      <c r="C24" s="110" t="s">
        <v>879</v>
      </c>
      <c r="D24" s="153">
        <v>6</v>
      </c>
      <c r="E24" s="167"/>
      <c r="F24" s="171"/>
      <c r="G24" s="425"/>
      <c r="H24" s="541"/>
      <c r="I24" s="550">
        <f>1+2+2+1+3+2+1+3+2+2+2+2</f>
        <v>23</v>
      </c>
      <c r="J24" s="449" t="s">
        <v>1560</v>
      </c>
      <c r="N24" s="510"/>
      <c r="O24" s="466"/>
      <c r="P24" s="466"/>
      <c r="Q24" s="510"/>
      <c r="R24" s="510"/>
      <c r="S24" s="510"/>
      <c r="T24" s="510"/>
    </row>
    <row r="25" spans="1:23" x14ac:dyDescent="0.25">
      <c r="A25" s="365"/>
      <c r="B25" s="365" t="s">
        <v>919</v>
      </c>
      <c r="C25" s="110" t="s">
        <v>1086</v>
      </c>
      <c r="D25" s="153">
        <v>4</v>
      </c>
      <c r="E25" s="167"/>
      <c r="F25" s="171"/>
      <c r="G25" s="425"/>
      <c r="H25" s="541"/>
      <c r="I25" s="550">
        <f>2+2+1</f>
        <v>5</v>
      </c>
      <c r="J25" s="449" t="s">
        <v>1561</v>
      </c>
      <c r="N25" s="510"/>
      <c r="O25" s="510"/>
      <c r="P25" s="510"/>
      <c r="Q25" s="510"/>
      <c r="R25" s="510"/>
      <c r="S25" s="510"/>
      <c r="T25" s="510"/>
    </row>
    <row r="26" spans="1:23" x14ac:dyDescent="0.25">
      <c r="A26" s="365"/>
      <c r="B26" s="365" t="s">
        <v>920</v>
      </c>
      <c r="C26" s="110" t="s">
        <v>1087</v>
      </c>
      <c r="D26" s="153">
        <v>12</v>
      </c>
      <c r="E26" s="167"/>
      <c r="F26" s="171"/>
      <c r="G26" s="425"/>
      <c r="H26" s="541"/>
      <c r="I26" s="550">
        <f>SUM(I23:I25)</f>
        <v>132</v>
      </c>
      <c r="J26" s="449" t="s">
        <v>1562</v>
      </c>
      <c r="N26" s="510"/>
      <c r="O26" s="510"/>
      <c r="P26" s="510"/>
      <c r="Q26" s="510"/>
      <c r="R26" s="510"/>
      <c r="S26" s="510"/>
      <c r="T26" s="510"/>
    </row>
    <row r="27" spans="1:23" x14ac:dyDescent="0.25">
      <c r="A27" s="365"/>
      <c r="B27" s="365" t="s">
        <v>921</v>
      </c>
      <c r="C27" s="184" t="s">
        <v>1088</v>
      </c>
      <c r="D27" s="153">
        <v>15</v>
      </c>
      <c r="E27" s="383"/>
      <c r="F27" s="171"/>
      <c r="G27" s="425"/>
      <c r="H27" s="541"/>
      <c r="I27" s="551"/>
      <c r="J27" s="496"/>
      <c r="N27" s="510"/>
      <c r="O27" s="510"/>
      <c r="P27" s="510"/>
      <c r="Q27" s="510"/>
      <c r="R27" s="510"/>
      <c r="S27" s="510"/>
      <c r="T27" s="510"/>
      <c r="V27" s="80" t="e">
        <f>+O19/P19</f>
        <v>#DIV/0!</v>
      </c>
      <c r="W27" s="80" t="s">
        <v>1423</v>
      </c>
    </row>
    <row r="28" spans="1:23" x14ac:dyDescent="0.25">
      <c r="A28" s="365"/>
      <c r="B28" s="365"/>
      <c r="C28" s="128" t="s">
        <v>1212</v>
      </c>
      <c r="D28" s="193"/>
      <c r="E28" s="383"/>
      <c r="F28" s="538"/>
      <c r="G28" s="425"/>
      <c r="H28" s="541"/>
      <c r="I28" s="544"/>
      <c r="N28" s="510"/>
      <c r="O28" s="510"/>
      <c r="P28" s="510"/>
      <c r="Q28" s="510"/>
      <c r="R28" s="510"/>
      <c r="S28" s="510"/>
      <c r="T28" s="510"/>
      <c r="V28" s="80" t="e">
        <f>+O22/P22</f>
        <v>#DIV/0!</v>
      </c>
      <c r="W28" s="80" t="s">
        <v>1423</v>
      </c>
    </row>
    <row r="29" spans="1:23" x14ac:dyDescent="0.25">
      <c r="A29" s="365"/>
      <c r="B29" s="365"/>
      <c r="C29" s="110"/>
      <c r="D29" s="153"/>
      <c r="E29" s="167"/>
      <c r="F29" s="538"/>
      <c r="G29" s="425"/>
      <c r="H29" s="541"/>
      <c r="I29" s="544"/>
      <c r="N29" s="510"/>
      <c r="O29" s="510"/>
      <c r="P29" s="510"/>
      <c r="Q29" s="510"/>
      <c r="R29" s="510"/>
      <c r="S29" s="510"/>
      <c r="T29" s="510"/>
      <c r="V29" s="80">
        <f>+I2/9500</f>
        <v>1.1036473157894737</v>
      </c>
      <c r="W29" s="80" t="s">
        <v>1423</v>
      </c>
    </row>
    <row r="30" spans="1:23" x14ac:dyDescent="0.25">
      <c r="A30" s="366"/>
      <c r="B30" s="366" t="s">
        <v>924</v>
      </c>
      <c r="C30" s="109" t="s">
        <v>923</v>
      </c>
      <c r="D30" s="169">
        <f>SUM(D31:D46)</f>
        <v>208</v>
      </c>
      <c r="E30" s="169"/>
      <c r="F30" s="552">
        <f>SUM(F31:F46)</f>
        <v>0</v>
      </c>
      <c r="G30" s="553" t="s">
        <v>1100</v>
      </c>
      <c r="H30" s="541"/>
      <c r="I30" s="544"/>
      <c r="J30" s="341"/>
      <c r="N30" s="510"/>
      <c r="O30" s="510"/>
      <c r="P30" s="510"/>
      <c r="Q30" s="510"/>
      <c r="R30" s="510"/>
      <c r="S30" s="510"/>
      <c r="T30" s="510"/>
    </row>
    <row r="31" spans="1:23" x14ac:dyDescent="0.25">
      <c r="A31" s="365"/>
      <c r="B31" s="365" t="s">
        <v>925</v>
      </c>
      <c r="C31" s="110" t="s">
        <v>940</v>
      </c>
      <c r="D31" s="153">
        <v>8</v>
      </c>
      <c r="E31" s="167"/>
      <c r="F31" s="171"/>
      <c r="G31" s="425"/>
      <c r="H31" s="541"/>
      <c r="I31" s="544"/>
      <c r="N31" s="510"/>
      <c r="O31" s="510"/>
      <c r="P31" s="510"/>
      <c r="Q31" s="510"/>
      <c r="R31" s="510"/>
      <c r="S31" s="510"/>
      <c r="T31" s="510"/>
    </row>
    <row r="32" spans="1:23" x14ac:dyDescent="0.25">
      <c r="A32" s="365"/>
      <c r="B32" s="365" t="s">
        <v>926</v>
      </c>
      <c r="C32" s="110" t="s">
        <v>941</v>
      </c>
      <c r="D32" s="153">
        <v>6</v>
      </c>
      <c r="E32" s="167"/>
      <c r="F32" s="171"/>
      <c r="G32" s="425"/>
      <c r="H32" s="541"/>
      <c r="I32" s="544"/>
    </row>
    <row r="33" spans="1:9" ht="25.5" x14ac:dyDescent="0.25">
      <c r="A33" s="365"/>
      <c r="B33" s="365" t="s">
        <v>927</v>
      </c>
      <c r="C33" s="110" t="s">
        <v>951</v>
      </c>
      <c r="D33" s="153">
        <v>50</v>
      </c>
      <c r="E33" s="167"/>
      <c r="F33" s="171"/>
      <c r="G33" s="425"/>
      <c r="H33" s="541"/>
      <c r="I33" s="544"/>
    </row>
    <row r="34" spans="1:9" x14ac:dyDescent="0.25">
      <c r="A34" s="365"/>
      <c r="B34" s="365" t="s">
        <v>928</v>
      </c>
      <c r="C34" s="110" t="s">
        <v>1084</v>
      </c>
      <c r="D34" s="153">
        <v>7</v>
      </c>
      <c r="E34" s="167"/>
      <c r="F34" s="171"/>
      <c r="G34" s="425"/>
      <c r="H34" s="541"/>
      <c r="I34" s="544"/>
    </row>
    <row r="35" spans="1:9" x14ac:dyDescent="0.25">
      <c r="A35" s="365"/>
      <c r="B35" s="365" t="s">
        <v>929</v>
      </c>
      <c r="C35" s="110" t="s">
        <v>942</v>
      </c>
      <c r="D35" s="153">
        <v>7</v>
      </c>
      <c r="E35" s="167"/>
      <c r="F35" s="171"/>
      <c r="G35" s="425"/>
      <c r="H35" s="541"/>
      <c r="I35" s="544"/>
    </row>
    <row r="36" spans="1:9" x14ac:dyDescent="0.25">
      <c r="A36" s="365"/>
      <c r="B36" s="365" t="s">
        <v>930</v>
      </c>
      <c r="C36" s="110" t="s">
        <v>943</v>
      </c>
      <c r="D36" s="153">
        <v>13</v>
      </c>
      <c r="E36" s="167"/>
      <c r="F36" s="171"/>
      <c r="G36" s="425"/>
      <c r="H36" s="541"/>
      <c r="I36" s="544"/>
    </row>
    <row r="37" spans="1:9" x14ac:dyDescent="0.25">
      <c r="A37" s="365"/>
      <c r="B37" s="365" t="s">
        <v>931</v>
      </c>
      <c r="C37" s="110" t="s">
        <v>944</v>
      </c>
      <c r="D37" s="153">
        <v>30</v>
      </c>
      <c r="E37" s="167"/>
      <c r="F37" s="171"/>
      <c r="G37" s="425"/>
      <c r="H37" s="541"/>
      <c r="I37" s="544"/>
    </row>
    <row r="38" spans="1:9" x14ac:dyDescent="0.25">
      <c r="A38" s="365"/>
      <c r="B38" s="365" t="s">
        <v>932</v>
      </c>
      <c r="C38" s="110" t="s">
        <v>945</v>
      </c>
      <c r="D38" s="153">
        <v>8</v>
      </c>
      <c r="E38" s="167"/>
      <c r="F38" s="171"/>
      <c r="G38" s="425"/>
      <c r="H38" s="541"/>
      <c r="I38" s="544"/>
    </row>
    <row r="39" spans="1:9" x14ac:dyDescent="0.25">
      <c r="A39" s="365"/>
      <c r="B39" s="365" t="s">
        <v>933</v>
      </c>
      <c r="C39" s="110" t="s">
        <v>946</v>
      </c>
      <c r="D39" s="153">
        <v>8</v>
      </c>
      <c r="E39" s="167"/>
      <c r="F39" s="171"/>
      <c r="G39" s="425"/>
      <c r="H39" s="541"/>
      <c r="I39" s="544"/>
    </row>
    <row r="40" spans="1:9" x14ac:dyDescent="0.25">
      <c r="A40" s="365"/>
      <c r="B40" s="365" t="s">
        <v>934</v>
      </c>
      <c r="C40" s="110" t="s">
        <v>1089</v>
      </c>
      <c r="D40" s="153">
        <v>12</v>
      </c>
      <c r="E40" s="167"/>
      <c r="F40" s="171"/>
      <c r="G40" s="425"/>
      <c r="H40" s="541"/>
      <c r="I40" s="544"/>
    </row>
    <row r="41" spans="1:9" ht="25.5" x14ac:dyDescent="0.25">
      <c r="A41" s="365"/>
      <c r="B41" s="365" t="s">
        <v>935</v>
      </c>
      <c r="C41" s="110" t="s">
        <v>952</v>
      </c>
      <c r="D41" s="153">
        <v>7</v>
      </c>
      <c r="E41" s="167"/>
      <c r="F41" s="171"/>
      <c r="G41" s="425"/>
      <c r="H41" s="541"/>
      <c r="I41" s="544"/>
    </row>
    <row r="42" spans="1:9" x14ac:dyDescent="0.25">
      <c r="A42" s="365"/>
      <c r="B42" s="365" t="s">
        <v>936</v>
      </c>
      <c r="C42" s="110" t="s">
        <v>947</v>
      </c>
      <c r="D42" s="153">
        <v>8</v>
      </c>
      <c r="E42" s="167"/>
      <c r="F42" s="171"/>
      <c r="G42" s="425"/>
      <c r="H42" s="541"/>
      <c r="I42" s="544"/>
    </row>
    <row r="43" spans="1:9" x14ac:dyDescent="0.25">
      <c r="A43" s="365"/>
      <c r="B43" s="365" t="s">
        <v>937</v>
      </c>
      <c r="C43" s="110" t="s">
        <v>948</v>
      </c>
      <c r="D43" s="153">
        <v>8</v>
      </c>
      <c r="E43" s="167"/>
      <c r="F43" s="171"/>
      <c r="G43" s="425"/>
      <c r="H43" s="541"/>
      <c r="I43" s="544"/>
    </row>
    <row r="44" spans="1:9" ht="38.25" x14ac:dyDescent="0.25">
      <c r="A44" s="365"/>
      <c r="B44" s="365" t="s">
        <v>938</v>
      </c>
      <c r="C44" s="110" t="s">
        <v>953</v>
      </c>
      <c r="D44" s="153">
        <v>6</v>
      </c>
      <c r="E44" s="167"/>
      <c r="F44" s="171"/>
      <c r="G44" s="425"/>
      <c r="H44" s="541"/>
      <c r="I44" s="544"/>
    </row>
    <row r="45" spans="1:9" x14ac:dyDescent="0.25">
      <c r="A45" s="365"/>
      <c r="B45" s="365" t="s">
        <v>939</v>
      </c>
      <c r="C45" s="110" t="s">
        <v>949</v>
      </c>
      <c r="D45" s="492">
        <v>15</v>
      </c>
      <c r="E45" s="167"/>
      <c r="F45" s="171"/>
      <c r="G45" s="425"/>
      <c r="H45" s="541"/>
      <c r="I45" s="544"/>
    </row>
    <row r="46" spans="1:9" x14ac:dyDescent="0.25">
      <c r="A46" s="408"/>
      <c r="B46" s="365" t="s">
        <v>1554</v>
      </c>
      <c r="C46" s="110" t="s">
        <v>950</v>
      </c>
      <c r="D46" s="153">
        <v>15</v>
      </c>
      <c r="E46" s="167"/>
      <c r="F46" s="171"/>
      <c r="G46" s="425"/>
      <c r="H46" s="541"/>
      <c r="I46" s="545"/>
    </row>
    <row r="47" spans="1:9" x14ac:dyDescent="0.25">
      <c r="A47" s="365"/>
      <c r="B47" s="365"/>
      <c r="C47" s="105"/>
      <c r="D47" s="166"/>
      <c r="E47" s="167"/>
      <c r="F47" s="538"/>
      <c r="G47" s="425"/>
      <c r="H47" s="541"/>
      <c r="I47" s="544"/>
    </row>
    <row r="48" spans="1:9" x14ac:dyDescent="0.25">
      <c r="A48" s="366"/>
      <c r="B48" s="366" t="s">
        <v>955</v>
      </c>
      <c r="C48" s="109" t="s">
        <v>954</v>
      </c>
      <c r="D48" s="169">
        <f>SUM(D49:D56)</f>
        <v>107</v>
      </c>
      <c r="E48" s="169"/>
      <c r="F48" s="552">
        <f>SUM(F49:F56)</f>
        <v>0</v>
      </c>
      <c r="G48" s="425" t="s">
        <v>839</v>
      </c>
      <c r="H48" s="541"/>
      <c r="I48" s="544"/>
    </row>
    <row r="49" spans="1:9" x14ac:dyDescent="0.25">
      <c r="A49" s="365"/>
      <c r="B49" s="365" t="s">
        <v>956</v>
      </c>
      <c r="C49" s="110" t="s">
        <v>964</v>
      </c>
      <c r="D49" s="492">
        <v>10</v>
      </c>
      <c r="E49" s="166"/>
      <c r="F49" s="171"/>
      <c r="G49" s="425"/>
      <c r="H49" s="541"/>
      <c r="I49" s="544"/>
    </row>
    <row r="50" spans="1:9" x14ac:dyDescent="0.25">
      <c r="A50" s="365"/>
      <c r="B50" s="365" t="s">
        <v>957</v>
      </c>
      <c r="C50" s="110" t="s">
        <v>965</v>
      </c>
      <c r="D50" s="492">
        <v>12</v>
      </c>
      <c r="E50" s="166"/>
      <c r="F50" s="171"/>
      <c r="G50" s="425"/>
      <c r="H50" s="541"/>
      <c r="I50" s="544"/>
    </row>
    <row r="51" spans="1:9" x14ac:dyDescent="0.25">
      <c r="A51" s="365"/>
      <c r="B51" s="365" t="s">
        <v>958</v>
      </c>
      <c r="C51" s="110" t="s">
        <v>966</v>
      </c>
      <c r="D51" s="492">
        <v>22</v>
      </c>
      <c r="E51" s="166"/>
      <c r="F51" s="171"/>
      <c r="G51" s="425"/>
      <c r="H51" s="541"/>
      <c r="I51" s="544"/>
    </row>
    <row r="52" spans="1:9" x14ac:dyDescent="0.25">
      <c r="A52" s="365"/>
      <c r="B52" s="365" t="s">
        <v>959</v>
      </c>
      <c r="C52" s="110" t="s">
        <v>1085</v>
      </c>
      <c r="D52" s="492">
        <v>10</v>
      </c>
      <c r="E52" s="166"/>
      <c r="F52" s="171"/>
      <c r="G52" s="425"/>
      <c r="H52" s="541"/>
      <c r="I52" s="544"/>
    </row>
    <row r="53" spans="1:9" x14ac:dyDescent="0.25">
      <c r="A53" s="365"/>
      <c r="B53" s="365" t="s">
        <v>960</v>
      </c>
      <c r="C53" s="110" t="s">
        <v>967</v>
      </c>
      <c r="D53" s="492">
        <v>24</v>
      </c>
      <c r="E53" s="166"/>
      <c r="F53" s="171"/>
      <c r="G53" s="425"/>
      <c r="H53" s="541"/>
      <c r="I53" s="544"/>
    </row>
    <row r="54" spans="1:9" x14ac:dyDescent="0.25">
      <c r="A54" s="365"/>
      <c r="B54" s="365" t="s">
        <v>961</v>
      </c>
      <c r="C54" s="110" t="s">
        <v>968</v>
      </c>
      <c r="D54" s="153">
        <v>4</v>
      </c>
      <c r="E54" s="166"/>
      <c r="F54" s="171"/>
      <c r="G54" s="425"/>
      <c r="H54" s="541"/>
      <c r="I54" s="544"/>
    </row>
    <row r="55" spans="1:9" x14ac:dyDescent="0.25">
      <c r="A55" s="365"/>
      <c r="B55" s="365" t="s">
        <v>962</v>
      </c>
      <c r="C55" s="110" t="s">
        <v>1090</v>
      </c>
      <c r="D55" s="153">
        <v>15</v>
      </c>
      <c r="E55" s="167"/>
      <c r="F55" s="171"/>
      <c r="G55" s="425"/>
      <c r="H55" s="541"/>
      <c r="I55" s="544"/>
    </row>
    <row r="56" spans="1:9" ht="38.25" x14ac:dyDescent="0.25">
      <c r="A56" s="365"/>
      <c r="B56" s="365" t="s">
        <v>963</v>
      </c>
      <c r="C56" s="110" t="s">
        <v>1091</v>
      </c>
      <c r="D56" s="153">
        <v>10</v>
      </c>
      <c r="E56" s="167"/>
      <c r="F56" s="171"/>
      <c r="G56" s="425"/>
      <c r="H56" s="541"/>
      <c r="I56" s="554"/>
    </row>
    <row r="57" spans="1:9" x14ac:dyDescent="0.25">
      <c r="A57" s="365"/>
      <c r="B57" s="365"/>
      <c r="C57" s="110"/>
      <c r="D57" s="153"/>
      <c r="E57" s="167"/>
      <c r="F57" s="538"/>
      <c r="G57" s="425"/>
      <c r="H57" s="541"/>
      <c r="I57" s="554"/>
    </row>
    <row r="58" spans="1:9" s="487" customFormat="1" ht="15.75" x14ac:dyDescent="0.25">
      <c r="A58" s="519"/>
      <c r="B58" s="519" t="s">
        <v>985</v>
      </c>
      <c r="C58" s="485" t="s">
        <v>805</v>
      </c>
      <c r="D58" s="486">
        <f>+D60+D94+D154+D216+D235</f>
        <v>3390</v>
      </c>
      <c r="E58" s="486"/>
      <c r="F58" s="555">
        <f t="shared" ref="F58" si="0">+F60+F94+F154+F216+F23</f>
        <v>0</v>
      </c>
      <c r="G58" s="556"/>
      <c r="H58" s="563"/>
      <c r="I58" s="557"/>
    </row>
    <row r="59" spans="1:9" s="449" customFormat="1" x14ac:dyDescent="0.25">
      <c r="A59" s="448"/>
      <c r="B59" s="448"/>
      <c r="D59" s="450"/>
      <c r="E59" s="450"/>
      <c r="F59" s="558"/>
      <c r="G59" s="559"/>
      <c r="H59" s="541"/>
      <c r="I59" s="560"/>
    </row>
    <row r="60" spans="1:9" s="482" customFormat="1" ht="15.75" customHeight="1" x14ac:dyDescent="0.25">
      <c r="A60" s="477"/>
      <c r="B60" s="477" t="s">
        <v>988</v>
      </c>
      <c r="C60" s="478" t="s">
        <v>1463</v>
      </c>
      <c r="D60" s="481">
        <f>+D61+D83</f>
        <v>1078</v>
      </c>
      <c r="E60" s="481"/>
      <c r="F60" s="561">
        <f>+F61+F83</f>
        <v>0</v>
      </c>
      <c r="G60" s="562" t="s">
        <v>1465</v>
      </c>
      <c r="H60" s="563"/>
      <c r="I60" s="564"/>
    </row>
    <row r="61" spans="1:9" s="518" customFormat="1" ht="15.75" customHeight="1" x14ac:dyDescent="0.25">
      <c r="A61" s="517"/>
      <c r="B61" s="517"/>
      <c r="C61" s="368" t="s">
        <v>1462</v>
      </c>
      <c r="D61" s="154">
        <f>SUM(D62:D81)</f>
        <v>982</v>
      </c>
      <c r="E61" s="154"/>
      <c r="F61" s="542">
        <f>SUM(F62:F81)</f>
        <v>0</v>
      </c>
      <c r="G61" s="565" t="s">
        <v>1464</v>
      </c>
      <c r="H61" s="541"/>
      <c r="I61" s="566"/>
    </row>
    <row r="62" spans="1:9" x14ac:dyDescent="0.25">
      <c r="A62" s="365"/>
      <c r="B62" s="464" t="s">
        <v>986</v>
      </c>
      <c r="C62" s="434" t="s">
        <v>971</v>
      </c>
      <c r="D62" s="492">
        <v>40</v>
      </c>
      <c r="E62" s="167"/>
      <c r="F62" s="171"/>
      <c r="G62" s="425"/>
      <c r="H62" s="541"/>
      <c r="I62" s="554"/>
    </row>
    <row r="63" spans="1:9" ht="25.5" x14ac:dyDescent="0.25">
      <c r="A63" s="365"/>
      <c r="B63" s="464" t="s">
        <v>987</v>
      </c>
      <c r="C63" s="434" t="s">
        <v>984</v>
      </c>
      <c r="D63" s="492">
        <v>450</v>
      </c>
      <c r="E63" s="167"/>
      <c r="F63" s="171"/>
      <c r="G63" s="425"/>
      <c r="H63" s="541"/>
      <c r="I63" s="554"/>
    </row>
    <row r="64" spans="1:9" x14ac:dyDescent="0.25">
      <c r="A64" s="365"/>
      <c r="B64" s="464" t="s">
        <v>989</v>
      </c>
      <c r="C64" s="434" t="s">
        <v>972</v>
      </c>
      <c r="D64" s="492">
        <v>50</v>
      </c>
      <c r="E64" s="167"/>
      <c r="F64" s="171"/>
      <c r="G64" s="425"/>
      <c r="H64" s="541"/>
      <c r="I64" s="554"/>
    </row>
    <row r="65" spans="1:11" x14ac:dyDescent="0.25">
      <c r="A65" s="365"/>
      <c r="B65" s="464" t="s">
        <v>990</v>
      </c>
      <c r="C65" s="434" t="s">
        <v>973</v>
      </c>
      <c r="D65" s="492">
        <v>15</v>
      </c>
      <c r="E65" s="167"/>
      <c r="F65" s="171"/>
      <c r="G65" s="425"/>
      <c r="H65" s="541"/>
      <c r="I65" s="554"/>
    </row>
    <row r="66" spans="1:11" x14ac:dyDescent="0.25">
      <c r="A66" s="365"/>
      <c r="B66" s="464" t="s">
        <v>991</v>
      </c>
      <c r="C66" s="434" t="s">
        <v>974</v>
      </c>
      <c r="D66" s="492">
        <v>15</v>
      </c>
      <c r="E66" s="167"/>
      <c r="F66" s="171"/>
      <c r="G66" s="425"/>
      <c r="H66" s="541"/>
      <c r="I66" s="544"/>
    </row>
    <row r="67" spans="1:11" x14ac:dyDescent="0.25">
      <c r="A67" s="365"/>
      <c r="B67" s="464" t="s">
        <v>992</v>
      </c>
      <c r="C67" s="434" t="s">
        <v>975</v>
      </c>
      <c r="D67" s="492">
        <v>20</v>
      </c>
      <c r="E67" s="167"/>
      <c r="F67" s="171"/>
      <c r="G67" s="425"/>
      <c r="H67" s="541"/>
      <c r="I67" s="544"/>
    </row>
    <row r="68" spans="1:11" x14ac:dyDescent="0.25">
      <c r="A68" s="365"/>
      <c r="B68" s="464" t="s">
        <v>993</v>
      </c>
      <c r="C68" s="434" t="s">
        <v>976</v>
      </c>
      <c r="D68" s="492">
        <v>20</v>
      </c>
      <c r="E68" s="167"/>
      <c r="F68" s="171"/>
      <c r="G68" s="425"/>
      <c r="H68" s="541"/>
      <c r="I68" s="544"/>
    </row>
    <row r="69" spans="1:11" x14ac:dyDescent="0.25">
      <c r="A69" s="408"/>
      <c r="B69" s="464" t="s">
        <v>994</v>
      </c>
      <c r="C69" s="434" t="s">
        <v>977</v>
      </c>
      <c r="D69" s="492">
        <v>15</v>
      </c>
      <c r="E69" s="167"/>
      <c r="F69" s="171"/>
      <c r="G69" s="425"/>
      <c r="H69" s="541"/>
      <c r="I69" s="544"/>
    </row>
    <row r="70" spans="1:11" x14ac:dyDescent="0.25">
      <c r="A70" s="408"/>
      <c r="B70" s="464" t="s">
        <v>995</v>
      </c>
      <c r="C70" s="434" t="s">
        <v>978</v>
      </c>
      <c r="D70" s="492">
        <v>15</v>
      </c>
      <c r="E70" s="167"/>
      <c r="F70" s="171"/>
      <c r="G70" s="425"/>
      <c r="H70" s="541"/>
      <c r="I70" s="544"/>
    </row>
    <row r="71" spans="1:11" x14ac:dyDescent="0.25">
      <c r="A71" s="408"/>
      <c r="B71" s="464" t="s">
        <v>996</v>
      </c>
      <c r="C71" s="434" t="s">
        <v>1491</v>
      </c>
      <c r="D71" s="492">
        <v>12</v>
      </c>
      <c r="E71" s="167"/>
      <c r="F71" s="171"/>
      <c r="G71" s="425"/>
      <c r="H71" s="541"/>
      <c r="I71" s="544"/>
    </row>
    <row r="72" spans="1:11" x14ac:dyDescent="0.25">
      <c r="A72" s="365"/>
      <c r="B72" s="464" t="s">
        <v>997</v>
      </c>
      <c r="C72" s="434" t="s">
        <v>1501</v>
      </c>
      <c r="D72" s="492">
        <v>60</v>
      </c>
      <c r="E72" s="167"/>
      <c r="F72" s="171"/>
      <c r="G72" s="425"/>
      <c r="H72" s="541"/>
      <c r="I72" s="544"/>
    </row>
    <row r="73" spans="1:11" x14ac:dyDescent="0.25">
      <c r="A73" s="365"/>
      <c r="B73" s="464" t="s">
        <v>998</v>
      </c>
      <c r="C73" s="434" t="s">
        <v>979</v>
      </c>
      <c r="D73" s="492">
        <v>30</v>
      </c>
      <c r="E73" s="167"/>
      <c r="F73" s="171"/>
      <c r="G73" s="425"/>
      <c r="H73" s="541"/>
      <c r="I73" s="544"/>
    </row>
    <row r="74" spans="1:11" x14ac:dyDescent="0.25">
      <c r="A74" s="365"/>
      <c r="B74" s="464" t="s">
        <v>999</v>
      </c>
      <c r="C74" s="434" t="s">
        <v>1515</v>
      </c>
      <c r="D74" s="492">
        <v>60</v>
      </c>
      <c r="E74" s="167"/>
      <c r="F74" s="171"/>
      <c r="G74" s="425"/>
      <c r="H74" s="541"/>
      <c r="I74" s="544"/>
      <c r="K74" s="201"/>
    </row>
    <row r="75" spans="1:11" x14ac:dyDescent="0.25">
      <c r="A75" s="365"/>
      <c r="B75" s="464" t="s">
        <v>1000</v>
      </c>
      <c r="C75" s="434" t="s">
        <v>980</v>
      </c>
      <c r="D75" s="492">
        <v>10</v>
      </c>
      <c r="E75" s="167"/>
      <c r="F75" s="171"/>
      <c r="G75" s="425"/>
      <c r="H75" s="541"/>
      <c r="I75" s="544"/>
    </row>
    <row r="76" spans="1:11" x14ac:dyDescent="0.25">
      <c r="A76" s="365"/>
      <c r="B76" s="464" t="s">
        <v>1001</v>
      </c>
      <c r="C76" s="434" t="s">
        <v>981</v>
      </c>
      <c r="D76" s="492">
        <v>15</v>
      </c>
      <c r="E76" s="167"/>
      <c r="F76" s="171"/>
      <c r="G76" s="425"/>
      <c r="H76" s="541"/>
      <c r="I76" s="544"/>
    </row>
    <row r="77" spans="1:11" x14ac:dyDescent="0.25">
      <c r="A77" s="365"/>
      <c r="B77" s="464" t="s">
        <v>1002</v>
      </c>
      <c r="C77" s="434" t="s">
        <v>982</v>
      </c>
      <c r="D77" s="492">
        <v>25</v>
      </c>
      <c r="E77" s="167"/>
      <c r="F77" s="171"/>
      <c r="G77" s="425"/>
      <c r="H77" s="541"/>
      <c r="I77" s="544"/>
    </row>
    <row r="78" spans="1:11" x14ac:dyDescent="0.25">
      <c r="A78" s="365"/>
      <c r="B78" s="464" t="s">
        <v>1003</v>
      </c>
      <c r="C78" s="434" t="s">
        <v>983</v>
      </c>
      <c r="D78" s="492">
        <v>40</v>
      </c>
      <c r="E78" s="167"/>
      <c r="F78" s="171"/>
      <c r="G78" s="425"/>
      <c r="H78" s="541"/>
      <c r="I78" s="544"/>
    </row>
    <row r="79" spans="1:11" ht="25.5" x14ac:dyDescent="0.25">
      <c r="A79" s="365"/>
      <c r="B79" s="464" t="s">
        <v>1004</v>
      </c>
      <c r="C79" s="434" t="s">
        <v>1457</v>
      </c>
      <c r="D79" s="492">
        <v>40</v>
      </c>
      <c r="E79" s="167"/>
      <c r="F79" s="171"/>
      <c r="G79" s="425"/>
      <c r="H79" s="541"/>
      <c r="I79" s="544"/>
    </row>
    <row r="80" spans="1:11" x14ac:dyDescent="0.25">
      <c r="A80" s="408"/>
      <c r="B80" s="464" t="s">
        <v>1005</v>
      </c>
      <c r="C80" s="434" t="s">
        <v>1007</v>
      </c>
      <c r="D80" s="492">
        <v>25</v>
      </c>
      <c r="E80" s="167"/>
      <c r="F80" s="171"/>
      <c r="G80" s="425"/>
      <c r="H80" s="541"/>
      <c r="I80" s="544"/>
    </row>
    <row r="81" spans="1:9" x14ac:dyDescent="0.25">
      <c r="A81" s="408"/>
      <c r="B81" s="365" t="s">
        <v>1006</v>
      </c>
      <c r="C81" s="110" t="s">
        <v>1007</v>
      </c>
      <c r="D81" s="492">
        <v>25</v>
      </c>
      <c r="E81" s="167"/>
      <c r="F81" s="171"/>
      <c r="G81" s="425"/>
      <c r="H81" s="541"/>
      <c r="I81" s="544"/>
    </row>
    <row r="82" spans="1:9" x14ac:dyDescent="0.25">
      <c r="A82" s="365"/>
      <c r="B82" s="365"/>
      <c r="C82" s="110"/>
      <c r="D82" s="153"/>
      <c r="E82" s="167"/>
      <c r="F82" s="549"/>
      <c r="G82" s="567"/>
      <c r="H82" s="541"/>
      <c r="I82" s="544"/>
    </row>
    <row r="83" spans="1:9" x14ac:dyDescent="0.25">
      <c r="A83" s="366"/>
      <c r="B83" s="366" t="s">
        <v>1009</v>
      </c>
      <c r="C83" s="206" t="s">
        <v>1010</v>
      </c>
      <c r="D83" s="207">
        <f>SUM(D85:D92)</f>
        <v>96</v>
      </c>
      <c r="E83" s="207"/>
      <c r="F83" s="568">
        <f>SUM(F85:F92)</f>
        <v>0</v>
      </c>
      <c r="G83" s="569" t="s">
        <v>1454</v>
      </c>
      <c r="H83" s="541"/>
      <c r="I83" s="544"/>
    </row>
    <row r="84" spans="1:9" ht="25.5" x14ac:dyDescent="0.25">
      <c r="A84" s="365"/>
      <c r="C84" s="110" t="s">
        <v>1018</v>
      </c>
      <c r="D84" s="175"/>
      <c r="E84" s="167"/>
      <c r="F84" s="549"/>
      <c r="G84" s="567"/>
      <c r="H84" s="541"/>
      <c r="I84" s="544"/>
    </row>
    <row r="85" spans="1:9" x14ac:dyDescent="0.25">
      <c r="A85" s="408"/>
      <c r="B85" s="365" t="s">
        <v>1008</v>
      </c>
      <c r="C85" s="184" t="s">
        <v>1478</v>
      </c>
      <c r="D85" s="175">
        <v>12</v>
      </c>
      <c r="E85" s="167"/>
      <c r="F85" s="171"/>
      <c r="G85" s="425"/>
      <c r="H85" s="541"/>
      <c r="I85" s="544"/>
    </row>
    <row r="86" spans="1:9" x14ac:dyDescent="0.25">
      <c r="A86" s="408"/>
      <c r="B86" s="365" t="s">
        <v>1011</v>
      </c>
      <c r="C86" s="184" t="s">
        <v>1479</v>
      </c>
      <c r="D86" s="175">
        <v>12</v>
      </c>
      <c r="E86" s="167"/>
      <c r="F86" s="171"/>
      <c r="G86" s="425"/>
      <c r="H86" s="541"/>
      <c r="I86" s="544"/>
    </row>
    <row r="87" spans="1:9" x14ac:dyDescent="0.25">
      <c r="A87" s="408"/>
      <c r="B87" s="365" t="s">
        <v>1012</v>
      </c>
      <c r="C87" s="184" t="s">
        <v>1480</v>
      </c>
      <c r="D87" s="175">
        <v>12</v>
      </c>
      <c r="E87" s="167"/>
      <c r="F87" s="171"/>
      <c r="G87" s="425"/>
      <c r="H87" s="541"/>
      <c r="I87" s="544"/>
    </row>
    <row r="88" spans="1:9" x14ac:dyDescent="0.25">
      <c r="A88" s="408"/>
      <c r="B88" s="365" t="s">
        <v>1013</v>
      </c>
      <c r="C88" s="184" t="s">
        <v>1481</v>
      </c>
      <c r="D88" s="175">
        <v>12</v>
      </c>
      <c r="E88" s="167"/>
      <c r="F88" s="171"/>
      <c r="G88" s="425"/>
      <c r="H88" s="541"/>
      <c r="I88" s="544"/>
    </row>
    <row r="89" spans="1:9" x14ac:dyDescent="0.25">
      <c r="A89" s="408"/>
      <c r="B89" s="365" t="s">
        <v>1014</v>
      </c>
      <c r="C89" s="184" t="s">
        <v>1482</v>
      </c>
      <c r="D89" s="175">
        <v>12</v>
      </c>
      <c r="E89" s="167"/>
      <c r="F89" s="171"/>
      <c r="G89" s="425"/>
      <c r="H89" s="541"/>
      <c r="I89" s="544"/>
    </row>
    <row r="90" spans="1:9" x14ac:dyDescent="0.25">
      <c r="A90" s="408"/>
      <c r="B90" s="365" t="s">
        <v>1015</v>
      </c>
      <c r="C90" s="184" t="s">
        <v>1483</v>
      </c>
      <c r="D90" s="175">
        <v>12</v>
      </c>
      <c r="E90" s="167"/>
      <c r="F90" s="171"/>
      <c r="G90" s="425"/>
      <c r="H90" s="541"/>
      <c r="I90" s="544"/>
    </row>
    <row r="91" spans="1:9" x14ac:dyDescent="0.25">
      <c r="A91" s="408"/>
      <c r="B91" s="365" t="s">
        <v>1016</v>
      </c>
      <c r="C91" s="184" t="s">
        <v>1485</v>
      </c>
      <c r="D91" s="175">
        <v>12</v>
      </c>
      <c r="E91" s="167"/>
      <c r="F91" s="171"/>
      <c r="G91" s="425"/>
      <c r="H91" s="541"/>
      <c r="I91" s="544"/>
    </row>
    <row r="92" spans="1:9" x14ac:dyDescent="0.25">
      <c r="A92" s="408"/>
      <c r="B92" s="365" t="s">
        <v>1017</v>
      </c>
      <c r="C92" s="184" t="s">
        <v>1484</v>
      </c>
      <c r="D92" s="175">
        <v>12</v>
      </c>
      <c r="E92" s="167"/>
      <c r="F92" s="171"/>
      <c r="G92" s="425"/>
      <c r="H92" s="541"/>
      <c r="I92" s="544"/>
    </row>
    <row r="93" spans="1:9" s="203" customFormat="1" x14ac:dyDescent="0.25">
      <c r="F93" s="570"/>
      <c r="G93" s="570"/>
      <c r="H93" s="541"/>
      <c r="I93" s="570"/>
    </row>
    <row r="94" spans="1:9" s="480" customFormat="1" ht="15.75" x14ac:dyDescent="0.25">
      <c r="A94" s="476"/>
      <c r="B94" s="477" t="s">
        <v>1207</v>
      </c>
      <c r="C94" s="478" t="s">
        <v>1093</v>
      </c>
      <c r="D94" s="479">
        <f>+D95+D99+D103+D110+D114+D120+D127+D134+D141+D147+D150</f>
        <v>941</v>
      </c>
      <c r="E94" s="479"/>
      <c r="F94" s="571">
        <f>+F95+F99+F103+F110+F114+F120+F127+F134+F141+F147+F150+F251+F258</f>
        <v>0</v>
      </c>
      <c r="G94" s="562"/>
      <c r="H94" s="563"/>
      <c r="I94" s="572"/>
    </row>
    <row r="95" spans="1:9" s="203" customFormat="1" x14ac:dyDescent="0.25">
      <c r="A95" s="374"/>
      <c r="B95" s="375"/>
      <c r="C95" s="208" t="s">
        <v>1030</v>
      </c>
      <c r="D95" s="258">
        <f>+D96</f>
        <v>45</v>
      </c>
      <c r="E95" s="258"/>
      <c r="F95" s="573">
        <f>+F96</f>
        <v>0</v>
      </c>
      <c r="G95" s="574"/>
      <c r="H95" s="541"/>
      <c r="I95" s="570"/>
    </row>
    <row r="96" spans="1:9" s="203" customFormat="1" x14ac:dyDescent="0.25">
      <c r="A96" s="86"/>
      <c r="B96" s="365" t="s">
        <v>1537</v>
      </c>
      <c r="C96" s="434" t="s">
        <v>1424</v>
      </c>
      <c r="D96" s="440">
        <v>45</v>
      </c>
      <c r="E96" s="164"/>
      <c r="F96" s="575"/>
      <c r="G96" s="574"/>
      <c r="H96" s="541"/>
      <c r="I96" s="570"/>
    </row>
    <row r="97" spans="1:9" s="203" customFormat="1" ht="25.5" x14ac:dyDescent="0.25">
      <c r="A97" s="86"/>
      <c r="B97" s="365"/>
      <c r="C97" s="110" t="s">
        <v>1101</v>
      </c>
      <c r="D97" s="175"/>
      <c r="E97" s="164"/>
      <c r="F97" s="576"/>
      <c r="G97" s="574"/>
      <c r="H97" s="541"/>
      <c r="I97" s="570"/>
    </row>
    <row r="98" spans="1:9" s="203" customFormat="1" x14ac:dyDescent="0.25">
      <c r="A98" s="86"/>
      <c r="B98" s="365"/>
      <c r="C98" s="110"/>
      <c r="D98" s="175"/>
      <c r="E98" s="164"/>
      <c r="F98" s="576"/>
      <c r="G98" s="574"/>
      <c r="H98" s="541"/>
      <c r="I98" s="570"/>
    </row>
    <row r="99" spans="1:9" s="203" customFormat="1" x14ac:dyDescent="0.25">
      <c r="A99" s="370"/>
      <c r="B99" s="366" t="s">
        <v>1032</v>
      </c>
      <c r="C99" s="206" t="s">
        <v>1031</v>
      </c>
      <c r="D99" s="212">
        <f>SUM(D100:D101)</f>
        <v>135</v>
      </c>
      <c r="E99" s="212"/>
      <c r="F99" s="577">
        <f>SUM(F100:F101)</f>
        <v>0</v>
      </c>
      <c r="G99" s="574"/>
      <c r="H99" s="541"/>
      <c r="I99" s="570"/>
    </row>
    <row r="100" spans="1:9" s="203" customFormat="1" x14ac:dyDescent="0.25">
      <c r="A100" s="86"/>
      <c r="B100" s="365" t="s">
        <v>1033</v>
      </c>
      <c r="C100" s="110" t="s">
        <v>1425</v>
      </c>
      <c r="D100" s="175">
        <v>20</v>
      </c>
      <c r="E100" s="164"/>
      <c r="F100" s="575"/>
      <c r="G100" s="574"/>
      <c r="H100" s="541"/>
      <c r="I100" s="570"/>
    </row>
    <row r="101" spans="1:9" s="203" customFormat="1" x14ac:dyDescent="0.25">
      <c r="A101" s="86"/>
      <c r="B101" s="365" t="s">
        <v>1034</v>
      </c>
      <c r="C101" s="110" t="s">
        <v>1426</v>
      </c>
      <c r="D101" s="440">
        <v>115</v>
      </c>
      <c r="E101" s="164"/>
      <c r="F101" s="575"/>
      <c r="G101" s="574"/>
      <c r="H101" s="541"/>
      <c r="I101" s="570"/>
    </row>
    <row r="102" spans="1:9" s="203" customFormat="1" x14ac:dyDescent="0.25">
      <c r="A102" s="86"/>
      <c r="B102" s="428"/>
      <c r="C102" s="429"/>
      <c r="D102" s="430"/>
      <c r="E102" s="431"/>
      <c r="F102" s="578"/>
      <c r="G102" s="574"/>
      <c r="H102" s="541"/>
      <c r="I102" s="570"/>
    </row>
    <row r="103" spans="1:9" s="203" customFormat="1" x14ac:dyDescent="0.25">
      <c r="A103" s="370"/>
      <c r="B103" s="366" t="s">
        <v>1035</v>
      </c>
      <c r="C103" s="109" t="s">
        <v>1095</v>
      </c>
      <c r="D103" s="212">
        <f>SUM(D104:D107)</f>
        <v>112</v>
      </c>
      <c r="E103" s="212"/>
      <c r="F103" s="577">
        <f>SUM(F104:F107)</f>
        <v>0</v>
      </c>
      <c r="G103" s="574"/>
      <c r="H103" s="541"/>
      <c r="I103" s="570"/>
    </row>
    <row r="104" spans="1:9" s="203" customFormat="1" x14ac:dyDescent="0.25">
      <c r="A104" s="86"/>
      <c r="B104" s="365" t="s">
        <v>1036</v>
      </c>
      <c r="C104" s="110" t="s">
        <v>1427</v>
      </c>
      <c r="D104" s="175">
        <v>45</v>
      </c>
      <c r="E104" s="164"/>
      <c r="F104" s="575"/>
      <c r="G104" s="574"/>
      <c r="H104" s="541"/>
      <c r="I104" s="570"/>
    </row>
    <row r="105" spans="1:9" s="203" customFormat="1" x14ac:dyDescent="0.25">
      <c r="A105" s="86"/>
      <c r="B105" s="365" t="s">
        <v>1037</v>
      </c>
      <c r="C105" s="110" t="s">
        <v>1428</v>
      </c>
      <c r="D105" s="175">
        <v>16</v>
      </c>
      <c r="E105" s="164"/>
      <c r="F105" s="575"/>
      <c r="G105" s="574"/>
      <c r="H105" s="541"/>
      <c r="I105" s="570"/>
    </row>
    <row r="106" spans="1:9" s="203" customFormat="1" x14ac:dyDescent="0.25">
      <c r="A106" s="86"/>
      <c r="B106" s="365" t="s">
        <v>1038</v>
      </c>
      <c r="C106" s="110" t="s">
        <v>1429</v>
      </c>
      <c r="D106" s="175">
        <v>16</v>
      </c>
      <c r="E106" s="164"/>
      <c r="F106" s="575"/>
      <c r="G106" s="574"/>
      <c r="H106" s="541"/>
      <c r="I106" s="570"/>
    </row>
    <row r="107" spans="1:9" s="203" customFormat="1" x14ac:dyDescent="0.25">
      <c r="A107" s="86"/>
      <c r="B107" s="365" t="s">
        <v>1039</v>
      </c>
      <c r="C107" s="110" t="s">
        <v>1111</v>
      </c>
      <c r="D107" s="175">
        <v>35</v>
      </c>
      <c r="E107" s="164"/>
      <c r="F107" s="575"/>
      <c r="G107" s="574"/>
      <c r="H107" s="541"/>
      <c r="I107" s="570"/>
    </row>
    <row r="108" spans="1:9" s="203" customFormat="1" x14ac:dyDescent="0.25">
      <c r="A108" s="86"/>
      <c r="B108" s="365"/>
      <c r="C108" s="110" t="s">
        <v>1389</v>
      </c>
      <c r="D108" s="175"/>
      <c r="E108" s="164"/>
      <c r="F108" s="576"/>
      <c r="G108" s="574"/>
      <c r="H108" s="541"/>
      <c r="I108" s="570"/>
    </row>
    <row r="109" spans="1:9" s="203" customFormat="1" x14ac:dyDescent="0.25">
      <c r="A109" s="86"/>
      <c r="B109" s="365"/>
      <c r="C109" s="184"/>
      <c r="D109" s="175"/>
      <c r="E109" s="164"/>
      <c r="F109" s="576"/>
      <c r="G109" s="574"/>
      <c r="H109" s="541"/>
      <c r="I109" s="570"/>
    </row>
    <row r="110" spans="1:9" s="203" customFormat="1" x14ac:dyDescent="0.25">
      <c r="A110" s="370"/>
      <c r="B110" s="366" t="s">
        <v>1041</v>
      </c>
      <c r="C110" s="206" t="s">
        <v>1040</v>
      </c>
      <c r="D110" s="212">
        <f>SUM(D111:D112)</f>
        <v>60</v>
      </c>
      <c r="E110" s="212"/>
      <c r="F110" s="577">
        <f>SUM(F111:F112)</f>
        <v>0</v>
      </c>
      <c r="G110" s="574"/>
      <c r="H110" s="541"/>
      <c r="I110" s="570"/>
    </row>
    <row r="111" spans="1:9" s="203" customFormat="1" x14ac:dyDescent="0.25">
      <c r="A111" s="86"/>
      <c r="B111" s="365" t="s">
        <v>1042</v>
      </c>
      <c r="C111" s="110" t="s">
        <v>1425</v>
      </c>
      <c r="D111" s="440">
        <v>10</v>
      </c>
      <c r="E111" s="164"/>
      <c r="F111" s="575"/>
      <c r="G111" s="574"/>
      <c r="H111" s="541"/>
      <c r="I111" s="570"/>
    </row>
    <row r="112" spans="1:9" s="203" customFormat="1" x14ac:dyDescent="0.25">
      <c r="A112" s="86"/>
      <c r="B112" s="365" t="s">
        <v>1043</v>
      </c>
      <c r="C112" s="110" t="s">
        <v>1430</v>
      </c>
      <c r="D112" s="440">
        <v>50</v>
      </c>
      <c r="E112" s="164"/>
      <c r="F112" s="575"/>
      <c r="G112" s="574"/>
      <c r="H112" s="541"/>
      <c r="I112" s="570"/>
    </row>
    <row r="113" spans="1:9" x14ac:dyDescent="0.25">
      <c r="B113" s="365"/>
      <c r="C113" s="184"/>
      <c r="D113" s="175"/>
      <c r="F113" s="576"/>
      <c r="G113" s="574"/>
      <c r="H113" s="541"/>
      <c r="I113" s="545"/>
    </row>
    <row r="114" spans="1:9" x14ac:dyDescent="0.25">
      <c r="A114" s="370"/>
      <c r="B114" s="366" t="s">
        <v>1516</v>
      </c>
      <c r="C114" s="206" t="s">
        <v>1044</v>
      </c>
      <c r="D114" s="212">
        <f>SUM(D115:D118)</f>
        <v>89</v>
      </c>
      <c r="E114" s="212"/>
      <c r="F114" s="577">
        <f>SUM(F115:F118)</f>
        <v>0</v>
      </c>
      <c r="G114" s="574"/>
      <c r="H114" s="541"/>
      <c r="I114" s="545"/>
    </row>
    <row r="115" spans="1:9" x14ac:dyDescent="0.25">
      <c r="B115" s="365" t="s">
        <v>1517</v>
      </c>
      <c r="C115" s="110" t="s">
        <v>1045</v>
      </c>
      <c r="D115" s="490">
        <v>40</v>
      </c>
      <c r="F115" s="575"/>
      <c r="G115" s="574"/>
      <c r="H115" s="541"/>
      <c r="I115" s="545"/>
    </row>
    <row r="116" spans="1:9" ht="25.5" x14ac:dyDescent="0.25">
      <c r="B116" s="365" t="s">
        <v>1518</v>
      </c>
      <c r="C116" s="110" t="s">
        <v>1046</v>
      </c>
      <c r="D116" s="367">
        <v>25</v>
      </c>
      <c r="F116" s="575"/>
      <c r="G116" s="574"/>
      <c r="H116" s="541"/>
      <c r="I116" s="545"/>
    </row>
    <row r="117" spans="1:9" x14ac:dyDescent="0.25">
      <c r="A117" s="404"/>
      <c r="B117" s="464" t="s">
        <v>1519</v>
      </c>
      <c r="C117" s="434" t="s">
        <v>1380</v>
      </c>
      <c r="D117" s="440">
        <v>12</v>
      </c>
      <c r="F117" s="575"/>
      <c r="G117" s="574"/>
      <c r="H117" s="541"/>
      <c r="I117" s="545"/>
    </row>
    <row r="118" spans="1:9" x14ac:dyDescent="0.25">
      <c r="A118" s="404"/>
      <c r="B118" s="464" t="s">
        <v>1520</v>
      </c>
      <c r="C118" s="434" t="s">
        <v>1381</v>
      </c>
      <c r="D118" s="440">
        <v>12</v>
      </c>
      <c r="F118" s="575"/>
      <c r="G118" s="574"/>
      <c r="H118" s="541"/>
      <c r="I118" s="545"/>
    </row>
    <row r="119" spans="1:9" x14ac:dyDescent="0.25">
      <c r="A119" s="463"/>
      <c r="B119" s="365"/>
      <c r="C119" s="110"/>
      <c r="D119" s="175"/>
      <c r="F119" s="579"/>
      <c r="G119" s="574"/>
      <c r="H119" s="541"/>
      <c r="I119" s="545"/>
    </row>
    <row r="120" spans="1:9" x14ac:dyDescent="0.25">
      <c r="A120" s="370"/>
      <c r="B120" s="366" t="s">
        <v>1063</v>
      </c>
      <c r="C120" s="109" t="s">
        <v>1365</v>
      </c>
      <c r="D120" s="369">
        <f>SUM(D121:D125)</f>
        <v>164</v>
      </c>
      <c r="E120" s="369"/>
      <c r="F120" s="580">
        <f>SUM(F121:F125)</f>
        <v>0</v>
      </c>
      <c r="G120" s="574"/>
      <c r="H120" s="541"/>
      <c r="I120" s="545"/>
    </row>
    <row r="121" spans="1:9" s="89" customFormat="1" ht="31.5" customHeight="1" x14ac:dyDescent="0.25">
      <c r="A121" s="380"/>
      <c r="B121" s="365" t="s">
        <v>1064</v>
      </c>
      <c r="C121" s="110" t="s">
        <v>1363</v>
      </c>
      <c r="D121" s="490">
        <v>65</v>
      </c>
      <c r="E121" s="382"/>
      <c r="F121" s="581"/>
      <c r="G121" s="574"/>
      <c r="H121" s="582"/>
      <c r="I121" s="583"/>
    </row>
    <row r="122" spans="1:9" ht="25.5" x14ac:dyDescent="0.25">
      <c r="B122" s="365" t="s">
        <v>1102</v>
      </c>
      <c r="C122" s="110" t="s">
        <v>1047</v>
      </c>
      <c r="D122" s="367">
        <v>40</v>
      </c>
      <c r="F122" s="575"/>
      <c r="G122" s="574"/>
      <c r="H122" s="541"/>
      <c r="I122" s="545"/>
    </row>
    <row r="123" spans="1:9" ht="29.25" customHeight="1" x14ac:dyDescent="0.25">
      <c r="B123" s="365" t="s">
        <v>1103</v>
      </c>
      <c r="C123" s="110" t="s">
        <v>1364</v>
      </c>
      <c r="D123" s="367">
        <v>35</v>
      </c>
      <c r="F123" s="575"/>
      <c r="G123" s="574"/>
      <c r="H123" s="541"/>
      <c r="I123" s="545"/>
    </row>
    <row r="124" spans="1:9" ht="16.5" customHeight="1" x14ac:dyDescent="0.25">
      <c r="A124" s="404"/>
      <c r="B124" s="464" t="s">
        <v>1459</v>
      </c>
      <c r="C124" s="434" t="s">
        <v>1382</v>
      </c>
      <c r="D124" s="440">
        <v>12</v>
      </c>
      <c r="F124" s="575"/>
      <c r="G124" s="574"/>
      <c r="H124" s="541"/>
      <c r="I124" s="545"/>
    </row>
    <row r="125" spans="1:9" x14ac:dyDescent="0.25">
      <c r="A125" s="404"/>
      <c r="B125" s="464" t="s">
        <v>1527</v>
      </c>
      <c r="C125" s="434" t="s">
        <v>1490</v>
      </c>
      <c r="D125" s="440">
        <v>12</v>
      </c>
      <c r="F125" s="575"/>
      <c r="G125" s="574"/>
      <c r="H125" s="541"/>
      <c r="I125" s="545"/>
    </row>
    <row r="126" spans="1:9" s="488" customFormat="1" x14ac:dyDescent="0.25">
      <c r="B126" s="464"/>
      <c r="C126" s="434"/>
      <c r="D126" s="440"/>
      <c r="E126" s="432"/>
      <c r="F126" s="579"/>
      <c r="G126" s="584"/>
      <c r="H126" s="541"/>
      <c r="I126" s="585"/>
    </row>
    <row r="127" spans="1:9" x14ac:dyDescent="0.25">
      <c r="A127" s="370"/>
      <c r="B127" s="366" t="s">
        <v>1521</v>
      </c>
      <c r="C127" s="368" t="s">
        <v>1048</v>
      </c>
      <c r="D127" s="369">
        <f>SUM(D128:D132)</f>
        <v>124</v>
      </c>
      <c r="E127" s="369"/>
      <c r="F127" s="580">
        <f>SUM(F128:F132)</f>
        <v>0</v>
      </c>
      <c r="G127" s="574"/>
      <c r="H127" s="541"/>
      <c r="I127" s="545"/>
    </row>
    <row r="128" spans="1:9" x14ac:dyDescent="0.25">
      <c r="B128" s="365" t="s">
        <v>1522</v>
      </c>
      <c r="C128" s="110" t="s">
        <v>1362</v>
      </c>
      <c r="D128" s="490">
        <v>35</v>
      </c>
      <c r="F128" s="575"/>
      <c r="G128" s="574"/>
      <c r="H128" s="541"/>
      <c r="I128" s="545"/>
    </row>
    <row r="129" spans="1:9" ht="25.5" x14ac:dyDescent="0.25">
      <c r="B129" s="365" t="s">
        <v>1523</v>
      </c>
      <c r="C129" s="110" t="s">
        <v>1049</v>
      </c>
      <c r="D129" s="367">
        <v>25</v>
      </c>
      <c r="F129" s="575"/>
      <c r="G129" s="574"/>
      <c r="H129" s="541"/>
      <c r="I129" s="545"/>
    </row>
    <row r="130" spans="1:9" ht="25.5" x14ac:dyDescent="0.25">
      <c r="B130" s="365" t="s">
        <v>1524</v>
      </c>
      <c r="C130" s="110" t="s">
        <v>1050</v>
      </c>
      <c r="D130" s="367">
        <v>40</v>
      </c>
      <c r="F130" s="575"/>
      <c r="G130" s="574"/>
      <c r="H130" s="541"/>
      <c r="I130" s="545"/>
    </row>
    <row r="131" spans="1:9" x14ac:dyDescent="0.25">
      <c r="A131" s="404"/>
      <c r="B131" s="464" t="s">
        <v>1525</v>
      </c>
      <c r="C131" s="434" t="s">
        <v>1383</v>
      </c>
      <c r="D131" s="440">
        <v>12</v>
      </c>
      <c r="F131" s="575"/>
      <c r="G131" s="574"/>
      <c r="H131" s="541"/>
      <c r="I131" s="545"/>
    </row>
    <row r="132" spans="1:9" x14ac:dyDescent="0.25">
      <c r="A132" s="404"/>
      <c r="B132" s="464" t="s">
        <v>1526</v>
      </c>
      <c r="C132" s="434" t="s">
        <v>1384</v>
      </c>
      <c r="D132" s="440">
        <v>12</v>
      </c>
      <c r="F132" s="575"/>
      <c r="G132" s="574"/>
      <c r="H132" s="541"/>
      <c r="I132" s="545"/>
    </row>
    <row r="133" spans="1:9" x14ac:dyDescent="0.25">
      <c r="A133" s="463"/>
      <c r="B133" s="365"/>
      <c r="C133" s="110"/>
      <c r="D133" s="175"/>
      <c r="F133" s="576"/>
      <c r="G133" s="574"/>
      <c r="H133" s="541"/>
      <c r="I133" s="545"/>
    </row>
    <row r="134" spans="1:9" x14ac:dyDescent="0.25">
      <c r="A134" s="370"/>
      <c r="B134" s="366" t="s">
        <v>1528</v>
      </c>
      <c r="C134" s="109" t="s">
        <v>1458</v>
      </c>
      <c r="D134" s="369">
        <f>+D135+D136+D137+D138+D139</f>
        <v>119</v>
      </c>
      <c r="E134" s="369"/>
      <c r="F134" s="580">
        <f>SUM(F135:F138)</f>
        <v>0</v>
      </c>
      <c r="G134" s="574"/>
      <c r="H134" s="541"/>
      <c r="I134" s="545"/>
    </row>
    <row r="135" spans="1:9" x14ac:dyDescent="0.25">
      <c r="B135" s="365" t="s">
        <v>1529</v>
      </c>
      <c r="C135" s="110" t="s">
        <v>1045</v>
      </c>
      <c r="D135" s="490">
        <v>35</v>
      </c>
      <c r="F135" s="575"/>
      <c r="G135" s="574"/>
      <c r="H135" s="541"/>
      <c r="I135" s="545"/>
    </row>
    <row r="136" spans="1:9" ht="25.5" x14ac:dyDescent="0.25">
      <c r="B136" s="365" t="s">
        <v>1530</v>
      </c>
      <c r="C136" s="110" t="s">
        <v>1051</v>
      </c>
      <c r="D136" s="367">
        <v>35</v>
      </c>
      <c r="F136" s="575"/>
      <c r="G136" s="574"/>
      <c r="H136" s="541"/>
      <c r="I136" s="545"/>
    </row>
    <row r="137" spans="1:9" ht="25.5" x14ac:dyDescent="0.25">
      <c r="B137" s="365" t="s">
        <v>1531</v>
      </c>
      <c r="C137" s="434" t="s">
        <v>1488</v>
      </c>
      <c r="D137" s="367">
        <v>25</v>
      </c>
      <c r="F137" s="575"/>
      <c r="G137" s="574"/>
      <c r="H137" s="541"/>
      <c r="I137" s="545"/>
    </row>
    <row r="138" spans="1:9" x14ac:dyDescent="0.25">
      <c r="A138" s="404"/>
      <c r="B138" s="464" t="s">
        <v>1532</v>
      </c>
      <c r="C138" s="434" t="s">
        <v>1391</v>
      </c>
      <c r="D138" s="440">
        <v>12</v>
      </c>
      <c r="F138" s="575"/>
      <c r="G138" s="574"/>
      <c r="H138" s="541"/>
      <c r="I138" s="545"/>
    </row>
    <row r="139" spans="1:9" x14ac:dyDescent="0.25">
      <c r="A139" s="404"/>
      <c r="B139" s="464" t="s">
        <v>1533</v>
      </c>
      <c r="C139" s="434" t="s">
        <v>1504</v>
      </c>
      <c r="D139" s="440">
        <v>12</v>
      </c>
      <c r="F139" s="575"/>
      <c r="G139" s="574"/>
      <c r="H139" s="541"/>
      <c r="I139" s="585"/>
    </row>
    <row r="140" spans="1:9" s="488" customFormat="1" x14ac:dyDescent="0.25">
      <c r="A140" s="463"/>
      <c r="B140" s="464"/>
      <c r="C140" s="434"/>
      <c r="D140" s="440"/>
      <c r="E140" s="432"/>
      <c r="F140" s="579"/>
      <c r="G140" s="584"/>
      <c r="H140" s="541"/>
      <c r="I140" s="585"/>
    </row>
    <row r="141" spans="1:9" x14ac:dyDescent="0.25">
      <c r="A141" s="370"/>
      <c r="B141" s="206" t="s">
        <v>1060</v>
      </c>
      <c r="C141" s="206" t="s">
        <v>1052</v>
      </c>
      <c r="D141" s="212">
        <f>SUM(D142:D145)</f>
        <v>45</v>
      </c>
      <c r="E141" s="212"/>
      <c r="F141" s="577">
        <f>SUM(F142:F145)</f>
        <v>0</v>
      </c>
      <c r="G141" s="574"/>
      <c r="H141" s="541"/>
      <c r="I141" s="545"/>
    </row>
    <row r="142" spans="1:9" x14ac:dyDescent="0.25">
      <c r="B142" s="365"/>
      <c r="C142" s="110" t="s">
        <v>1053</v>
      </c>
      <c r="D142" s="367"/>
      <c r="E142" s="175"/>
      <c r="F142" s="586"/>
      <c r="G142" s="574"/>
      <c r="H142" s="541"/>
      <c r="I142" s="545"/>
    </row>
    <row r="143" spans="1:9" x14ac:dyDescent="0.25">
      <c r="B143" s="365" t="s">
        <v>1061</v>
      </c>
      <c r="C143" s="113" t="s">
        <v>1054</v>
      </c>
      <c r="D143" s="367">
        <v>15</v>
      </c>
      <c r="E143" s="175"/>
      <c r="F143" s="586"/>
      <c r="G143" s="574"/>
      <c r="H143" s="541"/>
      <c r="I143" s="545"/>
    </row>
    <row r="144" spans="1:9" x14ac:dyDescent="0.25">
      <c r="B144" s="365" t="s">
        <v>1062</v>
      </c>
      <c r="C144" s="113" t="s">
        <v>1096</v>
      </c>
      <c r="D144" s="490">
        <v>25</v>
      </c>
      <c r="E144" s="175"/>
      <c r="F144" s="586"/>
      <c r="G144" s="574"/>
      <c r="H144" s="541"/>
      <c r="I144" s="560"/>
    </row>
    <row r="145" spans="1:9" x14ac:dyDescent="0.25">
      <c r="B145" s="365" t="s">
        <v>1098</v>
      </c>
      <c r="C145" s="113" t="s">
        <v>1097</v>
      </c>
      <c r="D145" s="490">
        <v>5</v>
      </c>
      <c r="E145" s="175"/>
      <c r="F145" s="586"/>
      <c r="G145" s="574"/>
      <c r="H145" s="541"/>
      <c r="I145" s="545"/>
    </row>
    <row r="146" spans="1:9" x14ac:dyDescent="0.25">
      <c r="B146" s="365"/>
      <c r="C146" s="110"/>
      <c r="D146" s="367"/>
      <c r="F146" s="576"/>
      <c r="G146" s="574"/>
      <c r="H146" s="541"/>
      <c r="I146" s="545"/>
    </row>
    <row r="147" spans="1:9" x14ac:dyDescent="0.25">
      <c r="A147" s="370"/>
      <c r="B147" s="366" t="s">
        <v>1058</v>
      </c>
      <c r="C147" s="206" t="s">
        <v>1055</v>
      </c>
      <c r="D147" s="212">
        <f>SUM(D148)</f>
        <v>12</v>
      </c>
      <c r="E147" s="212"/>
      <c r="F147" s="577">
        <f>SUM(F148)</f>
        <v>0</v>
      </c>
      <c r="G147" s="574"/>
      <c r="H147" s="541"/>
      <c r="I147" s="545"/>
    </row>
    <row r="148" spans="1:9" x14ac:dyDescent="0.25">
      <c r="B148" s="365" t="s">
        <v>1059</v>
      </c>
      <c r="C148" s="184" t="s">
        <v>1466</v>
      </c>
      <c r="D148" s="175">
        <v>12</v>
      </c>
      <c r="F148" s="575"/>
      <c r="G148" s="574"/>
      <c r="H148" s="541"/>
      <c r="I148" s="545"/>
    </row>
    <row r="149" spans="1:9" x14ac:dyDescent="0.25">
      <c r="B149" s="365"/>
      <c r="C149" s="184"/>
      <c r="D149" s="175"/>
      <c r="F149" s="576"/>
      <c r="G149" s="574"/>
      <c r="H149" s="541"/>
      <c r="I149" s="545"/>
    </row>
    <row r="150" spans="1:9" x14ac:dyDescent="0.25">
      <c r="A150" s="370"/>
      <c r="B150" s="366" t="s">
        <v>1534</v>
      </c>
      <c r="C150" s="206" t="s">
        <v>1189</v>
      </c>
      <c r="D150" s="212">
        <f>SUM(D151:D152)</f>
        <v>36</v>
      </c>
      <c r="E150" s="212"/>
      <c r="F150" s="577">
        <f>SUM(F151:F152)</f>
        <v>0</v>
      </c>
      <c r="G150" s="574"/>
      <c r="H150" s="541"/>
      <c r="I150" s="545"/>
    </row>
    <row r="151" spans="1:9" x14ac:dyDescent="0.25">
      <c r="A151" s="404"/>
      <c r="B151" s="365" t="s">
        <v>1535</v>
      </c>
      <c r="C151" s="110" t="s">
        <v>1392</v>
      </c>
      <c r="D151" s="175">
        <v>18</v>
      </c>
      <c r="F151" s="575"/>
      <c r="G151" s="574"/>
      <c r="H151" s="541"/>
      <c r="I151" s="545"/>
    </row>
    <row r="152" spans="1:9" x14ac:dyDescent="0.25">
      <c r="A152" s="404"/>
      <c r="B152" s="365" t="s">
        <v>1536</v>
      </c>
      <c r="C152" s="110" t="s">
        <v>1393</v>
      </c>
      <c r="D152" s="175">
        <v>18</v>
      </c>
      <c r="F152" s="575"/>
      <c r="G152" s="574"/>
      <c r="H152" s="541"/>
      <c r="I152" s="545"/>
    </row>
    <row r="153" spans="1:9" x14ac:dyDescent="0.25">
      <c r="A153" s="184"/>
      <c r="B153" s="365"/>
      <c r="C153" s="184"/>
      <c r="D153" s="175"/>
      <c r="E153" s="175"/>
      <c r="F153" s="321"/>
      <c r="G153" s="574"/>
      <c r="H153" s="541"/>
      <c r="I153" s="545"/>
    </row>
    <row r="154" spans="1:9" s="482" customFormat="1" ht="15" customHeight="1" x14ac:dyDescent="0.25">
      <c r="A154" s="476"/>
      <c r="B154" s="478" t="s">
        <v>1105</v>
      </c>
      <c r="C154" s="484" t="s">
        <v>1104</v>
      </c>
      <c r="D154" s="479">
        <f>+D155+D158+D161+D168+D177+D181+D197+D204</f>
        <v>743</v>
      </c>
      <c r="E154" s="479"/>
      <c r="F154" s="571">
        <f>+F155+F158+F161+F168+F177+F181+F197+F204</f>
        <v>0</v>
      </c>
      <c r="G154" s="562"/>
      <c r="H154" s="563"/>
      <c r="I154" s="587"/>
    </row>
    <row r="155" spans="1:9" x14ac:dyDescent="0.25">
      <c r="A155" s="370"/>
      <c r="B155" s="366" t="s">
        <v>1106</v>
      </c>
      <c r="C155" s="208" t="s">
        <v>1467</v>
      </c>
      <c r="D155" s="212">
        <f>SUM(D156:D157)</f>
        <v>20</v>
      </c>
      <c r="E155" s="212"/>
      <c r="F155" s="577">
        <f>SUM(F156:F157)</f>
        <v>0</v>
      </c>
      <c r="G155" s="574"/>
      <c r="H155" s="541"/>
      <c r="I155" s="545"/>
    </row>
    <row r="156" spans="1:9" x14ac:dyDescent="0.25">
      <c r="A156" s="704"/>
      <c r="B156" s="464" t="s">
        <v>1492</v>
      </c>
      <c r="C156" s="184" t="s">
        <v>1107</v>
      </c>
      <c r="D156" s="175">
        <v>20</v>
      </c>
      <c r="F156" s="575"/>
      <c r="G156" s="574"/>
      <c r="H156" s="541"/>
      <c r="I156" s="545"/>
    </row>
    <row r="157" spans="1:9" x14ac:dyDescent="0.25">
      <c r="B157" s="365"/>
      <c r="C157" s="213"/>
      <c r="D157" s="196"/>
      <c r="E157" s="196"/>
      <c r="F157" s="588"/>
      <c r="G157" s="574"/>
      <c r="H157" s="541"/>
      <c r="I157" s="545"/>
    </row>
    <row r="158" spans="1:9" x14ac:dyDescent="0.25">
      <c r="A158" s="370"/>
      <c r="B158" s="366" t="s">
        <v>1108</v>
      </c>
      <c r="C158" s="208" t="s">
        <v>1045</v>
      </c>
      <c r="D158" s="212">
        <f>SUM(D159:D160)</f>
        <v>20</v>
      </c>
      <c r="E158" s="461"/>
      <c r="F158" s="589">
        <f>SUM(F159:F160)</f>
        <v>0</v>
      </c>
      <c r="G158" s="574"/>
      <c r="H158" s="541"/>
      <c r="I158" s="545"/>
    </row>
    <row r="159" spans="1:9" s="126" customFormat="1" ht="16.5" customHeight="1" x14ac:dyDescent="0.25">
      <c r="A159" s="184"/>
      <c r="B159" s="365" t="s">
        <v>1109</v>
      </c>
      <c r="C159" s="110" t="s">
        <v>1110</v>
      </c>
      <c r="D159" s="175">
        <v>20</v>
      </c>
      <c r="E159" s="175"/>
      <c r="F159" s="586"/>
      <c r="G159" s="425"/>
      <c r="H159" s="541"/>
      <c r="I159" s="544"/>
    </row>
    <row r="160" spans="1:9" s="126" customFormat="1" ht="16.5" customHeight="1" x14ac:dyDescent="0.25">
      <c r="A160" s="184"/>
      <c r="B160" s="365"/>
      <c r="C160" s="110"/>
      <c r="D160" s="175"/>
      <c r="E160" s="175"/>
      <c r="F160" s="321"/>
      <c r="G160" s="425"/>
      <c r="H160" s="541"/>
      <c r="I160" s="544"/>
    </row>
    <row r="161" spans="1:9" s="126" customFormat="1" ht="15" customHeight="1" x14ac:dyDescent="0.25">
      <c r="A161" s="385"/>
      <c r="B161" s="366" t="s">
        <v>1112</v>
      </c>
      <c r="C161" s="109" t="s">
        <v>1118</v>
      </c>
      <c r="D161" s="212">
        <f>SUM(D162:D166)</f>
        <v>128</v>
      </c>
      <c r="E161" s="461"/>
      <c r="F161" s="589">
        <f>SUM(F162:F166)</f>
        <v>0</v>
      </c>
      <c r="G161" s="425"/>
      <c r="H161" s="541"/>
      <c r="I161" s="544"/>
    </row>
    <row r="162" spans="1:9" s="126" customFormat="1" ht="12.75" x14ac:dyDescent="0.25">
      <c r="A162" s="184"/>
      <c r="B162" s="365" t="s">
        <v>1113</v>
      </c>
      <c r="C162" s="110" t="s">
        <v>1427</v>
      </c>
      <c r="D162" s="175">
        <v>36</v>
      </c>
      <c r="E162" s="175"/>
      <c r="F162" s="586"/>
      <c r="G162" s="425"/>
      <c r="H162" s="541"/>
      <c r="I162" s="544"/>
    </row>
    <row r="163" spans="1:9" s="126" customFormat="1" ht="16.5" customHeight="1" x14ac:dyDescent="0.25">
      <c r="A163" s="184"/>
      <c r="B163" s="365" t="s">
        <v>1114</v>
      </c>
      <c r="C163" s="110" t="s">
        <v>1428</v>
      </c>
      <c r="D163" s="175">
        <v>16</v>
      </c>
      <c r="E163" s="175"/>
      <c r="F163" s="586"/>
      <c r="G163" s="425"/>
      <c r="H163" s="541"/>
      <c r="I163" s="544"/>
    </row>
    <row r="164" spans="1:9" s="126" customFormat="1" ht="16.5" customHeight="1" x14ac:dyDescent="0.25">
      <c r="A164" s="184"/>
      <c r="B164" s="365" t="s">
        <v>1115</v>
      </c>
      <c r="C164" s="110" t="s">
        <v>1429</v>
      </c>
      <c r="D164" s="175">
        <v>16</v>
      </c>
      <c r="E164" s="175"/>
      <c r="F164" s="586"/>
      <c r="G164" s="425"/>
      <c r="H164" s="541"/>
      <c r="I164" s="544"/>
    </row>
    <row r="165" spans="1:9" s="126" customFormat="1" ht="16.5" customHeight="1" x14ac:dyDescent="0.25">
      <c r="A165" s="184"/>
      <c r="B165" s="365" t="s">
        <v>1116</v>
      </c>
      <c r="C165" s="110" t="s">
        <v>1111</v>
      </c>
      <c r="D165" s="175">
        <v>20</v>
      </c>
      <c r="E165" s="175"/>
      <c r="F165" s="586"/>
      <c r="G165" s="425"/>
      <c r="H165" s="541"/>
      <c r="I165" s="544"/>
    </row>
    <row r="166" spans="1:9" s="126" customFormat="1" ht="16.5" customHeight="1" x14ac:dyDescent="0.25">
      <c r="A166" s="184"/>
      <c r="B166" s="365" t="s">
        <v>1117</v>
      </c>
      <c r="C166" s="110" t="s">
        <v>1431</v>
      </c>
      <c r="D166" s="175">
        <v>40</v>
      </c>
      <c r="E166" s="175"/>
      <c r="F166" s="586"/>
      <c r="G166" s="425"/>
      <c r="H166" s="541"/>
      <c r="I166" s="544"/>
    </row>
    <row r="167" spans="1:9" s="126" customFormat="1" ht="16.5" customHeight="1" x14ac:dyDescent="0.25">
      <c r="A167" s="184"/>
      <c r="B167" s="365"/>
      <c r="C167" s="110"/>
      <c r="D167" s="175"/>
      <c r="E167" s="175"/>
      <c r="F167" s="321"/>
      <c r="G167" s="425"/>
      <c r="H167" s="541"/>
      <c r="I167" s="544"/>
    </row>
    <row r="168" spans="1:9" s="126" customFormat="1" ht="16.5" customHeight="1" x14ac:dyDescent="0.25">
      <c r="A168" s="385"/>
      <c r="B168" s="366" t="s">
        <v>1129</v>
      </c>
      <c r="C168" s="109" t="s">
        <v>1126</v>
      </c>
      <c r="D168" s="212">
        <f>SUM(D169:D175)</f>
        <v>155</v>
      </c>
      <c r="E168" s="461"/>
      <c r="F168" s="589">
        <f>SUM(F169:F175)</f>
        <v>0</v>
      </c>
      <c r="G168" s="425"/>
      <c r="H168" s="541"/>
      <c r="I168" s="544"/>
    </row>
    <row r="169" spans="1:9" s="126" customFormat="1" ht="16.5" customHeight="1" x14ac:dyDescent="0.25">
      <c r="A169" s="184"/>
      <c r="B169" s="365" t="s">
        <v>1130</v>
      </c>
      <c r="C169" s="110" t="s">
        <v>1119</v>
      </c>
      <c r="D169" s="175">
        <v>16</v>
      </c>
      <c r="E169" s="175"/>
      <c r="F169" s="586"/>
      <c r="G169" s="425"/>
      <c r="H169" s="541"/>
      <c r="I169" s="544"/>
    </row>
    <row r="170" spans="1:9" s="126" customFormat="1" ht="16.5" customHeight="1" x14ac:dyDescent="0.25">
      <c r="A170" s="184"/>
      <c r="B170" s="365" t="s">
        <v>1132</v>
      </c>
      <c r="C170" s="110" t="s">
        <v>1120</v>
      </c>
      <c r="D170" s="175">
        <v>9</v>
      </c>
      <c r="E170" s="175"/>
      <c r="F170" s="586"/>
      <c r="G170" s="425"/>
      <c r="H170" s="541"/>
      <c r="I170" s="544"/>
    </row>
    <row r="171" spans="1:9" s="126" customFormat="1" ht="16.5" customHeight="1" x14ac:dyDescent="0.25">
      <c r="A171" s="184"/>
      <c r="B171" s="365" t="s">
        <v>1133</v>
      </c>
      <c r="C171" s="110" t="s">
        <v>1121</v>
      </c>
      <c r="D171" s="175">
        <v>10</v>
      </c>
      <c r="E171" s="175"/>
      <c r="F171" s="586"/>
      <c r="G171" s="425"/>
      <c r="H171" s="541"/>
      <c r="I171" s="544"/>
    </row>
    <row r="172" spans="1:9" s="126" customFormat="1" ht="16.5" customHeight="1" x14ac:dyDescent="0.25">
      <c r="A172" s="184"/>
      <c r="B172" s="365" t="s">
        <v>1131</v>
      </c>
      <c r="C172" s="110" t="s">
        <v>1122</v>
      </c>
      <c r="D172" s="440">
        <v>45</v>
      </c>
      <c r="E172" s="175"/>
      <c r="F172" s="586"/>
      <c r="G172" s="425"/>
      <c r="H172" s="541"/>
      <c r="I172" s="544"/>
    </row>
    <row r="173" spans="1:9" s="126" customFormat="1" ht="16.5" customHeight="1" x14ac:dyDescent="0.25">
      <c r="A173" s="184"/>
      <c r="B173" s="365" t="s">
        <v>1134</v>
      </c>
      <c r="C173" s="110" t="s">
        <v>1123</v>
      </c>
      <c r="D173" s="440">
        <v>40</v>
      </c>
      <c r="E173" s="175"/>
      <c r="F173" s="586"/>
      <c r="G173" s="425"/>
      <c r="H173" s="541"/>
      <c r="I173" s="544"/>
    </row>
    <row r="174" spans="1:9" s="126" customFormat="1" ht="16.5" customHeight="1" x14ac:dyDescent="0.25">
      <c r="A174" s="184"/>
      <c r="B174" s="365" t="s">
        <v>1135</v>
      </c>
      <c r="C174" s="110" t="s">
        <v>1124</v>
      </c>
      <c r="D174" s="175">
        <v>15</v>
      </c>
      <c r="E174" s="175"/>
      <c r="F174" s="586"/>
      <c r="G174" s="425"/>
      <c r="H174" s="541"/>
      <c r="I174" s="544"/>
    </row>
    <row r="175" spans="1:9" s="126" customFormat="1" ht="16.5" customHeight="1" x14ac:dyDescent="0.25">
      <c r="A175" s="184"/>
      <c r="B175" s="365" t="s">
        <v>1136</v>
      </c>
      <c r="C175" s="110" t="s">
        <v>1125</v>
      </c>
      <c r="D175" s="175">
        <v>20</v>
      </c>
      <c r="E175" s="175"/>
      <c r="F175" s="586"/>
      <c r="G175" s="425"/>
      <c r="H175" s="541"/>
      <c r="I175" s="544"/>
    </row>
    <row r="176" spans="1:9" s="126" customFormat="1" ht="16.5" customHeight="1" x14ac:dyDescent="0.25">
      <c r="A176" s="184"/>
      <c r="B176" s="365"/>
      <c r="C176" s="110"/>
      <c r="D176" s="175"/>
      <c r="E176" s="175"/>
      <c r="F176" s="321"/>
      <c r="G176" s="425"/>
      <c r="H176" s="541"/>
      <c r="I176" s="544"/>
    </row>
    <row r="177" spans="1:9" s="126" customFormat="1" ht="16.5" customHeight="1" x14ac:dyDescent="0.25">
      <c r="A177" s="385"/>
      <c r="B177" s="366" t="s">
        <v>1137</v>
      </c>
      <c r="C177" s="109" t="s">
        <v>1127</v>
      </c>
      <c r="D177" s="212">
        <f>SUM(D178:D179)</f>
        <v>26</v>
      </c>
      <c r="E177" s="461"/>
      <c r="F177" s="589">
        <f>SUM(F178:F179)</f>
        <v>0</v>
      </c>
      <c r="G177" s="425"/>
      <c r="H177" s="541"/>
      <c r="I177" s="544"/>
    </row>
    <row r="178" spans="1:9" s="126" customFormat="1" ht="16.5" customHeight="1" x14ac:dyDescent="0.25">
      <c r="A178" s="184"/>
      <c r="B178" s="365" t="s">
        <v>1138</v>
      </c>
      <c r="C178" s="110" t="s">
        <v>1128</v>
      </c>
      <c r="D178" s="175">
        <v>6</v>
      </c>
      <c r="E178" s="175"/>
      <c r="F178" s="590"/>
      <c r="G178" s="425"/>
      <c r="H178" s="541"/>
      <c r="I178" s="544"/>
    </row>
    <row r="179" spans="1:9" s="126" customFormat="1" ht="16.5" customHeight="1" x14ac:dyDescent="0.25">
      <c r="A179" s="184"/>
      <c r="B179" s="365" t="s">
        <v>1139</v>
      </c>
      <c r="C179" s="110" t="s">
        <v>1110</v>
      </c>
      <c r="D179" s="175">
        <v>20</v>
      </c>
      <c r="E179" s="175"/>
      <c r="F179" s="590"/>
      <c r="G179" s="425"/>
      <c r="H179" s="541"/>
      <c r="I179" s="544"/>
    </row>
    <row r="180" spans="1:9" s="126" customFormat="1" ht="16.5" customHeight="1" x14ac:dyDescent="0.25">
      <c r="A180" s="184"/>
      <c r="B180" s="365"/>
      <c r="C180" s="110"/>
      <c r="D180" s="175"/>
      <c r="E180" s="175"/>
      <c r="F180" s="321"/>
      <c r="G180" s="425"/>
      <c r="H180" s="541"/>
      <c r="I180" s="544"/>
    </row>
    <row r="181" spans="1:9" s="126" customFormat="1" ht="16.5" customHeight="1" x14ac:dyDescent="0.25">
      <c r="A181" s="385"/>
      <c r="B181" s="366" t="s">
        <v>1152</v>
      </c>
      <c r="C181" s="109" t="s">
        <v>1140</v>
      </c>
      <c r="D181" s="212">
        <f>SUM(D182:D194)</f>
        <v>148</v>
      </c>
      <c r="E181" s="461"/>
      <c r="F181" s="589">
        <f>SUM(F182:F194)</f>
        <v>0</v>
      </c>
      <c r="G181" s="425"/>
      <c r="H181" s="541"/>
      <c r="I181" s="544"/>
    </row>
    <row r="182" spans="1:9" s="126" customFormat="1" ht="16.5" customHeight="1" x14ac:dyDescent="0.25">
      <c r="A182" s="184"/>
      <c r="B182" s="365" t="s">
        <v>1153</v>
      </c>
      <c r="C182" s="110" t="s">
        <v>1141</v>
      </c>
      <c r="D182" s="440">
        <v>8</v>
      </c>
      <c r="E182" s="175"/>
      <c r="F182" s="586"/>
      <c r="G182" s="425"/>
      <c r="H182" s="541"/>
      <c r="I182" s="544"/>
    </row>
    <row r="183" spans="1:9" s="126" customFormat="1" ht="16.5" customHeight="1" x14ac:dyDescent="0.25">
      <c r="A183" s="184"/>
      <c r="B183" s="365" t="s">
        <v>1154</v>
      </c>
      <c r="C183" s="110" t="s">
        <v>1142</v>
      </c>
      <c r="D183" s="440">
        <v>5</v>
      </c>
      <c r="E183" s="175"/>
      <c r="F183" s="586"/>
      <c r="G183" s="425"/>
      <c r="H183" s="541"/>
      <c r="I183" s="544"/>
    </row>
    <row r="184" spans="1:9" s="126" customFormat="1" ht="16.5" customHeight="1" x14ac:dyDescent="0.25">
      <c r="A184" s="184"/>
      <c r="B184" s="365" t="s">
        <v>1155</v>
      </c>
      <c r="C184" s="110" t="s">
        <v>1143</v>
      </c>
      <c r="D184" s="440">
        <v>5</v>
      </c>
      <c r="E184" s="175"/>
      <c r="F184" s="586"/>
      <c r="G184" s="425"/>
      <c r="H184" s="541"/>
      <c r="I184" s="544"/>
    </row>
    <row r="185" spans="1:9" s="126" customFormat="1" ht="16.5" customHeight="1" x14ac:dyDescent="0.25">
      <c r="A185" s="184"/>
      <c r="B185" s="365" t="s">
        <v>1156</v>
      </c>
      <c r="C185" s="110" t="s">
        <v>1144</v>
      </c>
      <c r="D185" s="440">
        <v>4</v>
      </c>
      <c r="E185" s="175"/>
      <c r="F185" s="586"/>
      <c r="G185" s="425"/>
      <c r="H185" s="541"/>
      <c r="I185" s="544"/>
    </row>
    <row r="186" spans="1:9" s="126" customFormat="1" ht="16.5" customHeight="1" x14ac:dyDescent="0.25">
      <c r="A186" s="184"/>
      <c r="B186" s="365" t="s">
        <v>1157</v>
      </c>
      <c r="C186" s="110" t="s">
        <v>1145</v>
      </c>
      <c r="D186" s="440">
        <v>4</v>
      </c>
      <c r="E186" s="175"/>
      <c r="F186" s="586"/>
      <c r="G186" s="425"/>
      <c r="H186" s="541"/>
      <c r="I186" s="544"/>
    </row>
    <row r="187" spans="1:9" s="126" customFormat="1" ht="16.5" customHeight="1" x14ac:dyDescent="0.25">
      <c r="A187" s="184"/>
      <c r="B187" s="365" t="s">
        <v>1158</v>
      </c>
      <c r="C187" s="110" t="s">
        <v>1146</v>
      </c>
      <c r="D187" s="440">
        <v>2</v>
      </c>
      <c r="E187" s="175"/>
      <c r="F187" s="586"/>
      <c r="G187" s="425"/>
      <c r="H187" s="541"/>
      <c r="I187" s="544"/>
    </row>
    <row r="188" spans="1:9" s="126" customFormat="1" ht="16.5" customHeight="1" x14ac:dyDescent="0.25">
      <c r="A188" s="184"/>
      <c r="B188" s="365" t="s">
        <v>1159</v>
      </c>
      <c r="C188" s="110" t="s">
        <v>1147</v>
      </c>
      <c r="D188" s="440">
        <v>15</v>
      </c>
      <c r="E188" s="175"/>
      <c r="F188" s="586"/>
      <c r="G188" s="425"/>
      <c r="H188" s="541"/>
      <c r="I188" s="544"/>
    </row>
    <row r="189" spans="1:9" s="126" customFormat="1" ht="16.5" customHeight="1" x14ac:dyDescent="0.25">
      <c r="A189" s="184"/>
      <c r="B189" s="365" t="s">
        <v>1160</v>
      </c>
      <c r="C189" s="110" t="s">
        <v>1148</v>
      </c>
      <c r="D189" s="440">
        <v>20</v>
      </c>
      <c r="E189" s="175"/>
      <c r="F189" s="586"/>
      <c r="G189" s="425"/>
      <c r="H189" s="541"/>
      <c r="I189" s="544"/>
    </row>
    <row r="190" spans="1:9" s="126" customFormat="1" ht="16.5" customHeight="1" x14ac:dyDescent="0.25">
      <c r="A190" s="184"/>
      <c r="B190" s="365" t="s">
        <v>1161</v>
      </c>
      <c r="C190" s="110" t="s">
        <v>1149</v>
      </c>
      <c r="D190" s="440">
        <v>15</v>
      </c>
      <c r="E190" s="175"/>
      <c r="F190" s="586"/>
      <c r="G190" s="425"/>
      <c r="H190" s="541"/>
      <c r="I190" s="544"/>
    </row>
    <row r="191" spans="1:9" s="126" customFormat="1" ht="27.75" customHeight="1" x14ac:dyDescent="0.25">
      <c r="A191" s="184"/>
      <c r="B191" s="365" t="s">
        <v>1162</v>
      </c>
      <c r="C191" s="110" t="s">
        <v>1538</v>
      </c>
      <c r="D191" s="440">
        <v>30</v>
      </c>
      <c r="E191" s="175"/>
      <c r="F191" s="586"/>
      <c r="G191" s="425"/>
      <c r="H191" s="541"/>
      <c r="I191" s="544"/>
    </row>
    <row r="192" spans="1:9" s="126" customFormat="1" ht="16.5" customHeight="1" x14ac:dyDescent="0.25">
      <c r="A192" s="184"/>
      <c r="B192" s="365" t="s">
        <v>1163</v>
      </c>
      <c r="C192" s="110" t="s">
        <v>1150</v>
      </c>
      <c r="D192" s="440">
        <v>5</v>
      </c>
      <c r="E192" s="175"/>
      <c r="F192" s="586"/>
      <c r="G192" s="425"/>
      <c r="H192" s="541"/>
      <c r="I192" s="544"/>
    </row>
    <row r="193" spans="1:9" s="126" customFormat="1" ht="16.5" customHeight="1" x14ac:dyDescent="0.25">
      <c r="A193" s="184"/>
      <c r="B193" s="365" t="s">
        <v>1164</v>
      </c>
      <c r="C193" s="110" t="s">
        <v>1493</v>
      </c>
      <c r="D193" s="440">
        <v>25</v>
      </c>
      <c r="E193" s="175"/>
      <c r="F193" s="586"/>
      <c r="G193" s="425"/>
      <c r="H193" s="541"/>
      <c r="I193" s="544"/>
    </row>
    <row r="194" spans="1:9" s="126" customFormat="1" ht="16.5" customHeight="1" x14ac:dyDescent="0.25">
      <c r="A194" s="184"/>
      <c r="B194" s="365" t="s">
        <v>1165</v>
      </c>
      <c r="C194" s="110" t="s">
        <v>1151</v>
      </c>
      <c r="D194" s="440">
        <v>10</v>
      </c>
      <c r="E194" s="175"/>
      <c r="F194" s="586"/>
      <c r="G194" s="425"/>
      <c r="H194" s="541"/>
      <c r="I194" s="544"/>
    </row>
    <row r="195" spans="1:9" s="126" customFormat="1" ht="16.5" customHeight="1" x14ac:dyDescent="0.25">
      <c r="A195" s="184"/>
      <c r="B195" s="365"/>
      <c r="C195" s="110" t="s">
        <v>1469</v>
      </c>
      <c r="D195" s="175"/>
      <c r="E195" s="175"/>
      <c r="F195" s="321"/>
      <c r="G195" s="425"/>
      <c r="H195" s="541"/>
      <c r="I195" s="544"/>
    </row>
    <row r="196" spans="1:9" s="126" customFormat="1" ht="16.5" customHeight="1" x14ac:dyDescent="0.25">
      <c r="A196" s="184"/>
      <c r="B196" s="365"/>
      <c r="C196" s="110"/>
      <c r="D196" s="175"/>
      <c r="E196" s="175"/>
      <c r="F196" s="321"/>
      <c r="G196" s="425"/>
      <c r="H196" s="541"/>
      <c r="I196" s="544"/>
    </row>
    <row r="197" spans="1:9" s="126" customFormat="1" ht="16.5" customHeight="1" x14ac:dyDescent="0.25">
      <c r="A197" s="385"/>
      <c r="B197" s="366" t="s">
        <v>1170</v>
      </c>
      <c r="C197" s="109" t="s">
        <v>1166</v>
      </c>
      <c r="D197" s="212">
        <f>SUM(D198:D202)</f>
        <v>54</v>
      </c>
      <c r="E197" s="461"/>
      <c r="F197" s="589">
        <f>SUM(F198:F202)</f>
        <v>0</v>
      </c>
      <c r="G197" s="425"/>
      <c r="H197" s="541"/>
      <c r="I197" s="544"/>
    </row>
    <row r="198" spans="1:9" s="126" customFormat="1" ht="16.5" customHeight="1" x14ac:dyDescent="0.25">
      <c r="A198" s="184"/>
      <c r="B198" s="365" t="s">
        <v>1172</v>
      </c>
      <c r="C198" s="110" t="s">
        <v>1171</v>
      </c>
      <c r="D198" s="440">
        <v>15</v>
      </c>
      <c r="E198" s="175"/>
      <c r="F198" s="586"/>
      <c r="G198" s="425"/>
      <c r="H198" s="541"/>
      <c r="I198" s="544"/>
    </row>
    <row r="199" spans="1:9" s="126" customFormat="1" ht="16.5" customHeight="1" x14ac:dyDescent="0.25">
      <c r="A199" s="184"/>
      <c r="B199" s="365" t="s">
        <v>1173</v>
      </c>
      <c r="C199" s="110" t="s">
        <v>1167</v>
      </c>
      <c r="D199" s="440">
        <v>8</v>
      </c>
      <c r="E199" s="175"/>
      <c r="F199" s="586"/>
      <c r="G199" s="425"/>
      <c r="H199" s="541"/>
      <c r="I199" s="544"/>
    </row>
    <row r="200" spans="1:9" s="126" customFormat="1" ht="16.5" customHeight="1" x14ac:dyDescent="0.25">
      <c r="A200" s="184"/>
      <c r="B200" s="365" t="s">
        <v>1174</v>
      </c>
      <c r="C200" s="110" t="s">
        <v>1168</v>
      </c>
      <c r="D200" s="440">
        <v>8</v>
      </c>
      <c r="E200" s="175"/>
      <c r="F200" s="586"/>
      <c r="G200" s="425"/>
      <c r="H200" s="541"/>
      <c r="I200" s="544"/>
    </row>
    <row r="201" spans="1:9" s="126" customFormat="1" ht="16.5" customHeight="1" x14ac:dyDescent="0.25">
      <c r="A201" s="184"/>
      <c r="B201" s="365" t="s">
        <v>1175</v>
      </c>
      <c r="C201" s="110" t="s">
        <v>1168</v>
      </c>
      <c r="D201" s="440">
        <v>8</v>
      </c>
      <c r="E201" s="175"/>
      <c r="F201" s="586"/>
      <c r="G201" s="425"/>
      <c r="H201" s="541"/>
      <c r="I201" s="544"/>
    </row>
    <row r="202" spans="1:9" s="126" customFormat="1" ht="16.5" customHeight="1" x14ac:dyDescent="0.25">
      <c r="A202" s="184"/>
      <c r="B202" s="365" t="s">
        <v>1176</v>
      </c>
      <c r="C202" s="110" t="s">
        <v>1169</v>
      </c>
      <c r="D202" s="440">
        <v>15</v>
      </c>
      <c r="E202" s="175"/>
      <c r="F202" s="586"/>
      <c r="G202" s="425"/>
      <c r="H202" s="541"/>
      <c r="I202" s="544"/>
    </row>
    <row r="203" spans="1:9" s="126" customFormat="1" ht="16.5" customHeight="1" x14ac:dyDescent="0.25">
      <c r="A203" s="184"/>
      <c r="B203" s="365"/>
      <c r="C203" s="110"/>
      <c r="D203" s="175"/>
      <c r="E203" s="175"/>
      <c r="F203" s="321"/>
      <c r="G203" s="425"/>
      <c r="H203" s="541"/>
      <c r="I203" s="544"/>
    </row>
    <row r="204" spans="1:9" s="126" customFormat="1" ht="31.5" customHeight="1" x14ac:dyDescent="0.25">
      <c r="A204" s="206"/>
      <c r="B204" s="366" t="s">
        <v>1177</v>
      </c>
      <c r="C204" s="109" t="s">
        <v>1845</v>
      </c>
      <c r="D204" s="212">
        <f>SUM(D205:D214)</f>
        <v>192</v>
      </c>
      <c r="E204" s="461"/>
      <c r="F204" s="589">
        <f>SUM(F205:F214)</f>
        <v>0</v>
      </c>
      <c r="G204" s="425"/>
      <c r="H204" s="541"/>
      <c r="I204" s="544"/>
    </row>
    <row r="205" spans="1:9" s="126" customFormat="1" ht="16.5" customHeight="1" x14ac:dyDescent="0.25">
      <c r="A205" s="407"/>
      <c r="B205" s="365" t="s">
        <v>1178</v>
      </c>
      <c r="C205" s="110" t="s">
        <v>1331</v>
      </c>
      <c r="D205" s="175">
        <v>18</v>
      </c>
      <c r="E205" s="175"/>
      <c r="F205" s="586"/>
      <c r="G205" s="425"/>
      <c r="H205" s="541"/>
      <c r="I205" s="544"/>
    </row>
    <row r="206" spans="1:9" s="126" customFormat="1" ht="16.5" customHeight="1" x14ac:dyDescent="0.25">
      <c r="A206" s="407"/>
      <c r="B206" s="365" t="s">
        <v>1179</v>
      </c>
      <c r="C206" s="110" t="s">
        <v>1332</v>
      </c>
      <c r="D206" s="175">
        <v>18</v>
      </c>
      <c r="E206" s="175"/>
      <c r="F206" s="586"/>
      <c r="G206" s="425"/>
      <c r="H206" s="541"/>
      <c r="I206" s="544"/>
    </row>
    <row r="207" spans="1:9" s="126" customFormat="1" ht="16.5" customHeight="1" x14ac:dyDescent="0.25">
      <c r="A207" s="407"/>
      <c r="B207" s="365" t="s">
        <v>1180</v>
      </c>
      <c r="C207" s="110" t="s">
        <v>1333</v>
      </c>
      <c r="D207" s="175">
        <v>18</v>
      </c>
      <c r="E207" s="175"/>
      <c r="F207" s="586"/>
      <c r="G207" s="425"/>
      <c r="H207" s="541"/>
      <c r="I207" s="544"/>
    </row>
    <row r="208" spans="1:9" s="126" customFormat="1" ht="16.5" customHeight="1" x14ac:dyDescent="0.25">
      <c r="A208" s="407"/>
      <c r="B208" s="365" t="s">
        <v>1181</v>
      </c>
      <c r="C208" s="110" t="s">
        <v>1334</v>
      </c>
      <c r="D208" s="175">
        <v>18</v>
      </c>
      <c r="E208" s="175"/>
      <c r="F208" s="586"/>
      <c r="G208" s="425"/>
      <c r="H208" s="541"/>
      <c r="I208" s="544"/>
    </row>
    <row r="209" spans="1:9" s="126" customFormat="1" ht="16.5" customHeight="1" x14ac:dyDescent="0.25">
      <c r="A209" s="407"/>
      <c r="B209" s="365" t="s">
        <v>1182</v>
      </c>
      <c r="C209" s="110" t="s">
        <v>1335</v>
      </c>
      <c r="D209" s="175">
        <v>18</v>
      </c>
      <c r="E209" s="175"/>
      <c r="F209" s="586"/>
      <c r="G209" s="425"/>
      <c r="H209" s="541"/>
      <c r="I209" s="544"/>
    </row>
    <row r="210" spans="1:9" s="126" customFormat="1" ht="16.5" customHeight="1" x14ac:dyDescent="0.25">
      <c r="A210" s="407"/>
      <c r="B210" s="365" t="s">
        <v>1183</v>
      </c>
      <c r="C210" s="110" t="s">
        <v>1336</v>
      </c>
      <c r="D210" s="175">
        <v>18</v>
      </c>
      <c r="E210" s="175"/>
      <c r="F210" s="586"/>
      <c r="G210" s="425"/>
      <c r="H210" s="541"/>
      <c r="I210" s="544"/>
    </row>
    <row r="211" spans="1:9" s="126" customFormat="1" ht="16.5" customHeight="1" x14ac:dyDescent="0.25">
      <c r="A211" s="407"/>
      <c r="B211" s="464" t="s">
        <v>1184</v>
      </c>
      <c r="C211" s="434" t="s">
        <v>1505</v>
      </c>
      <c r="D211" s="440">
        <v>18</v>
      </c>
      <c r="E211" s="175"/>
      <c r="F211" s="586"/>
      <c r="G211" s="425"/>
      <c r="H211" s="541"/>
      <c r="I211" s="544"/>
    </row>
    <row r="212" spans="1:9" s="126" customFormat="1" ht="16.5" customHeight="1" x14ac:dyDescent="0.25">
      <c r="A212" s="407"/>
      <c r="B212" s="464" t="s">
        <v>1185</v>
      </c>
      <c r="C212" s="434" t="s">
        <v>1506</v>
      </c>
      <c r="D212" s="440">
        <v>18</v>
      </c>
      <c r="E212" s="175"/>
      <c r="F212" s="586"/>
      <c r="G212" s="425"/>
      <c r="H212" s="541"/>
      <c r="I212" s="544"/>
    </row>
    <row r="213" spans="1:9" s="126" customFormat="1" ht="16.5" customHeight="1" x14ac:dyDescent="0.25">
      <c r="A213" s="407"/>
      <c r="B213" s="365" t="s">
        <v>1186</v>
      </c>
      <c r="C213" s="110" t="s">
        <v>1337</v>
      </c>
      <c r="D213" s="175">
        <v>24</v>
      </c>
      <c r="E213" s="175"/>
      <c r="F213" s="586"/>
      <c r="G213" s="425"/>
      <c r="H213" s="541"/>
      <c r="I213" s="544"/>
    </row>
    <row r="214" spans="1:9" s="126" customFormat="1" ht="16.5" customHeight="1" x14ac:dyDescent="0.25">
      <c r="A214" s="407"/>
      <c r="B214" s="365" t="s">
        <v>1187</v>
      </c>
      <c r="C214" s="110" t="s">
        <v>1338</v>
      </c>
      <c r="D214" s="175">
        <v>24</v>
      </c>
      <c r="E214" s="175"/>
      <c r="F214" s="586"/>
      <c r="G214" s="425"/>
      <c r="H214" s="541"/>
      <c r="I214" s="544"/>
    </row>
    <row r="215" spans="1:9" s="126" customFormat="1" ht="16.5" customHeight="1" x14ac:dyDescent="0.25">
      <c r="A215" s="184"/>
      <c r="B215" s="365"/>
      <c r="C215" s="184"/>
      <c r="D215" s="175"/>
      <c r="E215" s="175"/>
      <c r="F215" s="321"/>
      <c r="G215" s="425"/>
      <c r="H215" s="541"/>
      <c r="I215" s="544"/>
    </row>
    <row r="216" spans="1:9" s="482" customFormat="1" ht="15.75" x14ac:dyDescent="0.25">
      <c r="A216" s="483"/>
      <c r="B216" s="477" t="s">
        <v>1406</v>
      </c>
      <c r="C216" s="484" t="s">
        <v>1405</v>
      </c>
      <c r="D216" s="479">
        <f>+D217+D230</f>
        <v>194</v>
      </c>
      <c r="E216" s="479"/>
      <c r="F216" s="571">
        <f>+F217+F230</f>
        <v>0</v>
      </c>
      <c r="G216" s="562"/>
      <c r="H216" s="563"/>
      <c r="I216" s="591"/>
    </row>
    <row r="217" spans="1:9" x14ac:dyDescent="0.25">
      <c r="A217" s="370"/>
      <c r="B217" s="366" t="s">
        <v>1407</v>
      </c>
      <c r="C217" s="208" t="s">
        <v>1065</v>
      </c>
      <c r="D217" s="212">
        <f>+D218+D219+D220</f>
        <v>149</v>
      </c>
      <c r="E217" s="212"/>
      <c r="F217" s="577">
        <f>+F218+F219+F220</f>
        <v>0</v>
      </c>
      <c r="G217" s="574"/>
      <c r="H217" s="541"/>
      <c r="I217" s="585"/>
    </row>
    <row r="218" spans="1:9" s="89" customFormat="1" x14ac:dyDescent="0.25">
      <c r="A218" s="380"/>
      <c r="B218" s="365" t="s">
        <v>1408</v>
      </c>
      <c r="C218" s="110" t="s">
        <v>1066</v>
      </c>
      <c r="D218" s="490">
        <v>50</v>
      </c>
      <c r="E218" s="381"/>
      <c r="F218" s="581"/>
      <c r="G218" s="574"/>
      <c r="H218" s="541"/>
      <c r="I218" s="583"/>
    </row>
    <row r="219" spans="1:9" s="89" customFormat="1" x14ac:dyDescent="0.25">
      <c r="A219" s="380"/>
      <c r="B219" s="365" t="s">
        <v>1409</v>
      </c>
      <c r="C219" s="110" t="s">
        <v>1067</v>
      </c>
      <c r="D219" s="367">
        <v>30</v>
      </c>
      <c r="E219" s="381"/>
      <c r="F219" s="581"/>
      <c r="G219" s="574"/>
      <c r="H219" s="541"/>
      <c r="I219" s="583"/>
    </row>
    <row r="220" spans="1:9" s="89" customFormat="1" x14ac:dyDescent="0.25">
      <c r="A220" s="380"/>
      <c r="B220" s="365" t="s">
        <v>1410</v>
      </c>
      <c r="C220" s="105" t="s">
        <v>1340</v>
      </c>
      <c r="D220" s="382">
        <f>SUM(D221:D229)</f>
        <v>69</v>
      </c>
      <c r="E220" s="382"/>
      <c r="F220" s="592">
        <f>SUM(F221:F229)</f>
        <v>0</v>
      </c>
      <c r="G220" s="574"/>
      <c r="H220" s="541"/>
      <c r="I220" s="583"/>
    </row>
    <row r="221" spans="1:9" s="89" customFormat="1" x14ac:dyDescent="0.25">
      <c r="A221" s="380"/>
      <c r="B221" s="365" t="s">
        <v>1411</v>
      </c>
      <c r="C221" s="110" t="s">
        <v>273</v>
      </c>
      <c r="D221" s="367">
        <v>9</v>
      </c>
      <c r="E221" s="381"/>
      <c r="F221" s="581"/>
      <c r="G221" s="574"/>
      <c r="H221" s="541"/>
      <c r="I221" s="583"/>
    </row>
    <row r="222" spans="1:9" s="89" customFormat="1" x14ac:dyDescent="0.25">
      <c r="A222" s="380"/>
      <c r="B222" s="365" t="s">
        <v>1412</v>
      </c>
      <c r="C222" s="110" t="s">
        <v>1068</v>
      </c>
      <c r="D222" s="367">
        <v>14</v>
      </c>
      <c r="E222" s="381"/>
      <c r="F222" s="581"/>
      <c r="G222" s="574"/>
      <c r="H222" s="541"/>
      <c r="I222" s="583"/>
    </row>
    <row r="223" spans="1:9" s="89" customFormat="1" x14ac:dyDescent="0.25">
      <c r="A223" s="380"/>
      <c r="B223" s="365" t="s">
        <v>1414</v>
      </c>
      <c r="C223" s="110" t="s">
        <v>1069</v>
      </c>
      <c r="D223" s="367">
        <v>6</v>
      </c>
      <c r="E223" s="381"/>
      <c r="F223" s="581"/>
      <c r="G223" s="574"/>
      <c r="H223" s="541"/>
      <c r="I223" s="583"/>
    </row>
    <row r="224" spans="1:9" s="89" customFormat="1" x14ac:dyDescent="0.25">
      <c r="A224" s="380"/>
      <c r="B224" s="365" t="s">
        <v>1415</v>
      </c>
      <c r="C224" s="110" t="s">
        <v>1099</v>
      </c>
      <c r="D224" s="367">
        <v>3</v>
      </c>
      <c r="E224" s="381"/>
      <c r="F224" s="581"/>
      <c r="G224" s="574"/>
      <c r="H224" s="541"/>
      <c r="I224" s="583"/>
    </row>
    <row r="225" spans="1:11" s="89" customFormat="1" x14ac:dyDescent="0.25">
      <c r="A225" s="380"/>
      <c r="B225" s="365" t="s">
        <v>1413</v>
      </c>
      <c r="C225" s="110" t="s">
        <v>1083</v>
      </c>
      <c r="D225" s="367">
        <v>25</v>
      </c>
      <c r="E225" s="381"/>
      <c r="F225" s="581"/>
      <c r="G225" s="574"/>
      <c r="H225" s="541"/>
      <c r="I225" s="583"/>
    </row>
    <row r="226" spans="1:11" s="89" customFormat="1" x14ac:dyDescent="0.25">
      <c r="A226" s="380"/>
      <c r="B226" s="365"/>
      <c r="C226" s="434" t="s">
        <v>1379</v>
      </c>
      <c r="D226" s="367"/>
      <c r="E226" s="381"/>
      <c r="F226" s="593"/>
      <c r="G226" s="574"/>
      <c r="H226" s="541"/>
      <c r="I226" s="583"/>
    </row>
    <row r="227" spans="1:11" s="89" customFormat="1" x14ac:dyDescent="0.25">
      <c r="A227" s="380"/>
      <c r="B227" s="365" t="s">
        <v>1416</v>
      </c>
      <c r="C227" s="110" t="s">
        <v>1070</v>
      </c>
      <c r="D227" s="367">
        <v>3</v>
      </c>
      <c r="E227" s="381"/>
      <c r="F227" s="581"/>
      <c r="G227" s="574"/>
      <c r="H227" s="541"/>
      <c r="I227" s="583"/>
    </row>
    <row r="228" spans="1:11" s="89" customFormat="1" x14ac:dyDescent="0.25">
      <c r="A228" s="380"/>
      <c r="B228" s="365" t="s">
        <v>1417</v>
      </c>
      <c r="C228" s="110" t="s">
        <v>1071</v>
      </c>
      <c r="D228" s="367">
        <v>5</v>
      </c>
      <c r="E228" s="381"/>
      <c r="F228" s="581"/>
      <c r="G228" s="574"/>
      <c r="H228" s="541"/>
      <c r="I228" s="583"/>
    </row>
    <row r="229" spans="1:11" s="89" customFormat="1" x14ac:dyDescent="0.25">
      <c r="A229" s="380"/>
      <c r="B229" s="365" t="s">
        <v>1418</v>
      </c>
      <c r="C229" s="110" t="s">
        <v>1807</v>
      </c>
      <c r="D229" s="367">
        <v>4</v>
      </c>
      <c r="E229" s="381"/>
      <c r="F229" s="581"/>
      <c r="G229" s="594"/>
      <c r="H229" s="541"/>
      <c r="I229" s="595"/>
    </row>
    <row r="230" spans="1:11" s="89" customFormat="1" x14ac:dyDescent="0.25">
      <c r="A230" s="462"/>
      <c r="B230" s="366"/>
      <c r="C230" s="208" t="s">
        <v>1076</v>
      </c>
      <c r="D230" s="369">
        <f>SUM(D231:D233)</f>
        <v>45</v>
      </c>
      <c r="E230" s="369"/>
      <c r="F230" s="580">
        <f>SUM(F231:F233)</f>
        <v>0</v>
      </c>
      <c r="G230" s="574"/>
      <c r="H230" s="541"/>
      <c r="I230" s="583"/>
    </row>
    <row r="231" spans="1:11" s="89" customFormat="1" x14ac:dyDescent="0.25">
      <c r="A231" s="404"/>
      <c r="B231" s="464" t="s">
        <v>1419</v>
      </c>
      <c r="C231" s="434" t="s">
        <v>1394</v>
      </c>
      <c r="D231" s="440">
        <v>12</v>
      </c>
      <c r="E231" s="381"/>
      <c r="F231" s="581"/>
      <c r="G231" s="574"/>
      <c r="H231" s="541"/>
      <c r="I231" s="583"/>
    </row>
    <row r="232" spans="1:11" s="89" customFormat="1" x14ac:dyDescent="0.25">
      <c r="A232" s="406"/>
      <c r="B232" s="365" t="s">
        <v>1420</v>
      </c>
      <c r="C232" s="184" t="s">
        <v>1507</v>
      </c>
      <c r="D232" s="153">
        <v>15</v>
      </c>
      <c r="E232" s="381"/>
      <c r="F232" s="581"/>
      <c r="G232" s="574"/>
      <c r="H232" s="541"/>
      <c r="I232" s="583"/>
    </row>
    <row r="233" spans="1:11" s="89" customFormat="1" x14ac:dyDescent="0.25">
      <c r="A233" s="406"/>
      <c r="B233" s="365" t="s">
        <v>1421</v>
      </c>
      <c r="C233" s="184" t="s">
        <v>1508</v>
      </c>
      <c r="D233" s="153">
        <v>18</v>
      </c>
      <c r="E233" s="381"/>
      <c r="F233" s="581"/>
      <c r="G233" s="574"/>
      <c r="H233" s="541"/>
      <c r="I233" s="583"/>
    </row>
    <row r="234" spans="1:11" s="89" customFormat="1" x14ac:dyDescent="0.25">
      <c r="A234" s="380"/>
      <c r="B234" s="365"/>
      <c r="C234" s="184"/>
      <c r="D234" s="153"/>
      <c r="E234" s="381"/>
      <c r="F234" s="596"/>
      <c r="G234" s="574"/>
      <c r="H234" s="541"/>
      <c r="I234" s="583"/>
    </row>
    <row r="235" spans="1:11" s="523" customFormat="1" ht="15.75" x14ac:dyDescent="0.25">
      <c r="A235" s="520"/>
      <c r="B235" s="520"/>
      <c r="C235" s="521" t="s">
        <v>1453</v>
      </c>
      <c r="D235" s="522">
        <f>+D236+D241+D251+D258+D263+D270+D280+D281</f>
        <v>434</v>
      </c>
      <c r="E235" s="522"/>
      <c r="F235" s="597">
        <f>+F236+F241+F251+F258+F263+F270</f>
        <v>0</v>
      </c>
      <c r="G235" s="598"/>
      <c r="H235" s="599"/>
      <c r="I235" s="600"/>
    </row>
    <row r="236" spans="1:11" s="89" customFormat="1" x14ac:dyDescent="0.25">
      <c r="A236" s="366"/>
      <c r="B236" s="366" t="s">
        <v>1009</v>
      </c>
      <c r="C236" s="206" t="s">
        <v>1010</v>
      </c>
      <c r="D236" s="207">
        <f>SUM(D238:D239)</f>
        <v>27</v>
      </c>
      <c r="E236" s="207"/>
      <c r="F236" s="568">
        <f>SUM(F238:F239)</f>
        <v>0</v>
      </c>
      <c r="G236" s="601" t="s">
        <v>1454</v>
      </c>
      <c r="H236" s="541"/>
      <c r="I236" s="583"/>
    </row>
    <row r="237" spans="1:11" s="89" customFormat="1" ht="25.5" x14ac:dyDescent="0.25">
      <c r="A237" s="365"/>
      <c r="B237" s="86"/>
      <c r="C237" s="110" t="s">
        <v>1018</v>
      </c>
      <c r="D237" s="175"/>
      <c r="E237" s="167"/>
      <c r="F237" s="538"/>
      <c r="G237" s="425"/>
      <c r="H237" s="541"/>
      <c r="I237" s="583"/>
    </row>
    <row r="238" spans="1:11" s="89" customFormat="1" x14ac:dyDescent="0.25">
      <c r="A238" s="408"/>
      <c r="B238" s="365" t="s">
        <v>1008</v>
      </c>
      <c r="C238" s="184" t="s">
        <v>1486</v>
      </c>
      <c r="D238" s="175">
        <v>12</v>
      </c>
      <c r="E238" s="167"/>
      <c r="F238" s="171"/>
      <c r="G238" s="425"/>
      <c r="H238" s="541"/>
      <c r="I238" s="583"/>
    </row>
    <row r="239" spans="1:11" s="89" customFormat="1" x14ac:dyDescent="0.25">
      <c r="A239" s="408"/>
      <c r="B239" s="365" t="s">
        <v>1011</v>
      </c>
      <c r="C239" s="184" t="s">
        <v>1489</v>
      </c>
      <c r="D239" s="175">
        <v>15</v>
      </c>
      <c r="E239" s="167"/>
      <c r="F239" s="171"/>
      <c r="G239" s="425"/>
      <c r="H239" s="541"/>
      <c r="I239" s="583"/>
    </row>
    <row r="240" spans="1:11" s="89" customFormat="1" x14ac:dyDescent="0.25">
      <c r="A240" s="86"/>
      <c r="B240" s="365"/>
      <c r="C240" s="184"/>
      <c r="D240" s="175"/>
      <c r="E240" s="164"/>
      <c r="F240" s="576"/>
      <c r="G240" s="574"/>
      <c r="H240" s="541"/>
      <c r="I240" s="583"/>
      <c r="K240" s="473"/>
    </row>
    <row r="241" spans="1:11" s="89" customFormat="1" x14ac:dyDescent="0.25">
      <c r="A241" s="370"/>
      <c r="B241" s="366" t="s">
        <v>1022</v>
      </c>
      <c r="C241" s="208" t="s">
        <v>1019</v>
      </c>
      <c r="D241" s="212">
        <f>+D242+D243</f>
        <v>90</v>
      </c>
      <c r="E241" s="212"/>
      <c r="F241" s="577">
        <f>+F242+F243</f>
        <v>0</v>
      </c>
      <c r="G241" s="601" t="s">
        <v>1454</v>
      </c>
      <c r="H241" s="541"/>
      <c r="I241" s="602"/>
      <c r="K241" s="473"/>
    </row>
    <row r="242" spans="1:11" s="89" customFormat="1" x14ac:dyDescent="0.25">
      <c r="A242" s="86"/>
      <c r="B242" s="365" t="s">
        <v>1023</v>
      </c>
      <c r="C242" s="436" t="s">
        <v>1094</v>
      </c>
      <c r="D242" s="440">
        <v>50</v>
      </c>
      <c r="E242" s="164"/>
      <c r="F242" s="603"/>
      <c r="G242" s="574"/>
      <c r="H242" s="541"/>
      <c r="I242" s="583"/>
    </row>
    <row r="243" spans="1:11" s="89" customFormat="1" x14ac:dyDescent="0.25">
      <c r="A243" s="86"/>
      <c r="B243" s="365" t="s">
        <v>1024</v>
      </c>
      <c r="C243" s="213" t="s">
        <v>1020</v>
      </c>
      <c r="D243" s="196">
        <f>SUM(D244:D248)</f>
        <v>40</v>
      </c>
      <c r="E243" s="196"/>
      <c r="F243" s="588">
        <f>SUM(F244:F248)</f>
        <v>0</v>
      </c>
      <c r="G243" s="574"/>
      <c r="H243" s="541"/>
      <c r="I243" s="583"/>
    </row>
    <row r="244" spans="1:11" s="89" customFormat="1" x14ac:dyDescent="0.25">
      <c r="A244" s="86"/>
      <c r="B244" s="365" t="s">
        <v>1025</v>
      </c>
      <c r="C244" s="184" t="s">
        <v>1432</v>
      </c>
      <c r="D244" s="175">
        <v>3</v>
      </c>
      <c r="E244" s="164"/>
      <c r="F244" s="575"/>
      <c r="G244" s="574"/>
      <c r="H244" s="541"/>
      <c r="I244" s="583"/>
    </row>
    <row r="245" spans="1:11" s="89" customFormat="1" x14ac:dyDescent="0.25">
      <c r="A245" s="86"/>
      <c r="B245" s="365" t="s">
        <v>1026</v>
      </c>
      <c r="C245" s="184" t="s">
        <v>1433</v>
      </c>
      <c r="D245" s="175">
        <v>5</v>
      </c>
      <c r="E245" s="164"/>
      <c r="F245" s="575"/>
      <c r="G245" s="574"/>
      <c r="H245" s="541"/>
      <c r="I245" s="583"/>
    </row>
    <row r="246" spans="1:11" s="89" customFormat="1" x14ac:dyDescent="0.25">
      <c r="A246" s="86"/>
      <c r="B246" s="365" t="s">
        <v>1027</v>
      </c>
      <c r="C246" s="184" t="s">
        <v>1434</v>
      </c>
      <c r="D246" s="175">
        <v>5</v>
      </c>
      <c r="E246" s="164"/>
      <c r="F246" s="575"/>
      <c r="G246" s="574"/>
      <c r="H246" s="541"/>
      <c r="I246" s="583"/>
    </row>
    <row r="247" spans="1:11" s="89" customFormat="1" x14ac:dyDescent="0.25">
      <c r="A247" s="86"/>
      <c r="B247" s="365" t="s">
        <v>1028</v>
      </c>
      <c r="C247" s="184" t="s">
        <v>1021</v>
      </c>
      <c r="D247" s="175">
        <v>12</v>
      </c>
      <c r="E247" s="164"/>
      <c r="F247" s="575"/>
      <c r="G247" s="574"/>
      <c r="H247" s="541"/>
      <c r="I247" s="583"/>
    </row>
    <row r="248" spans="1:11" s="89" customFormat="1" x14ac:dyDescent="0.25">
      <c r="A248" s="86"/>
      <c r="B248" s="365" t="s">
        <v>1029</v>
      </c>
      <c r="C248" s="184" t="s">
        <v>1092</v>
      </c>
      <c r="D248" s="175">
        <v>15</v>
      </c>
      <c r="E248" s="164"/>
      <c r="F248" s="575"/>
      <c r="G248" s="574"/>
      <c r="H248" s="541"/>
      <c r="I248" s="583"/>
    </row>
    <row r="249" spans="1:11" s="89" customFormat="1" ht="25.5" x14ac:dyDescent="0.25">
      <c r="A249" s="86"/>
      <c r="B249" s="365"/>
      <c r="C249" s="489" t="s">
        <v>1460</v>
      </c>
      <c r="D249" s="175"/>
      <c r="E249" s="164"/>
      <c r="F249" s="579"/>
      <c r="G249" s="574"/>
      <c r="H249" s="541"/>
      <c r="I249" s="583"/>
    </row>
    <row r="250" spans="1:11" s="89" customFormat="1" x14ac:dyDescent="0.25">
      <c r="A250" s="86"/>
      <c r="B250" s="365"/>
      <c r="C250" s="387"/>
      <c r="D250" s="175"/>
      <c r="E250" s="164"/>
      <c r="F250" s="579"/>
      <c r="G250" s="574"/>
      <c r="H250" s="541"/>
      <c r="I250" s="583"/>
    </row>
    <row r="251" spans="1:11" s="89" customFormat="1" ht="15" x14ac:dyDescent="0.25">
      <c r="A251" s="385"/>
      <c r="B251" s="206" t="s">
        <v>1190</v>
      </c>
      <c r="C251" s="206" t="s">
        <v>1188</v>
      </c>
      <c r="D251" s="212">
        <f>SUM(D252:D256)</f>
        <v>68</v>
      </c>
      <c r="E251" s="212"/>
      <c r="F251" s="577">
        <f>SUM(F252:F256)</f>
        <v>0</v>
      </c>
      <c r="G251" s="601" t="s">
        <v>1454</v>
      </c>
      <c r="H251" s="541"/>
      <c r="I251" s="602"/>
    </row>
    <row r="252" spans="1:11" s="89" customFormat="1" x14ac:dyDescent="0.2">
      <c r="A252" s="184"/>
      <c r="B252" s="184"/>
      <c r="C252" s="230" t="s">
        <v>1456</v>
      </c>
      <c r="D252" s="175"/>
      <c r="E252" s="175"/>
      <c r="F252" s="586"/>
      <c r="G252" s="574"/>
      <c r="H252" s="541"/>
      <c r="I252" s="583"/>
    </row>
    <row r="253" spans="1:11" s="89" customFormat="1" x14ac:dyDescent="0.2">
      <c r="A253" s="184"/>
      <c r="B253" s="436" t="s">
        <v>1191</v>
      </c>
      <c r="C253" s="498" t="s">
        <v>1195</v>
      </c>
      <c r="D253" s="440">
        <v>25</v>
      </c>
      <c r="E253" s="175"/>
      <c r="F253" s="586"/>
      <c r="G253" s="574"/>
      <c r="H253" s="541"/>
      <c r="I253" s="583"/>
    </row>
    <row r="254" spans="1:11" s="89" customFormat="1" x14ac:dyDescent="0.2">
      <c r="A254" s="184"/>
      <c r="B254" s="436" t="s">
        <v>1192</v>
      </c>
      <c r="C254" s="498" t="s">
        <v>1196</v>
      </c>
      <c r="D254" s="440">
        <v>25</v>
      </c>
      <c r="E254" s="175"/>
      <c r="F254" s="586"/>
      <c r="G254" s="574"/>
      <c r="H254" s="541"/>
      <c r="I254" s="583"/>
    </row>
    <row r="255" spans="1:11" s="89" customFormat="1" x14ac:dyDescent="0.2">
      <c r="A255" s="184"/>
      <c r="B255" s="436"/>
      <c r="C255" s="498" t="s">
        <v>1211</v>
      </c>
      <c r="D255" s="440"/>
      <c r="E255" s="175"/>
      <c r="F255" s="604"/>
      <c r="G255" s="574"/>
      <c r="H255" s="541"/>
      <c r="I255" s="583"/>
    </row>
    <row r="256" spans="1:11" s="89" customFormat="1" x14ac:dyDescent="0.2">
      <c r="A256" s="407"/>
      <c r="B256" s="436" t="s">
        <v>1193</v>
      </c>
      <c r="C256" s="498" t="s">
        <v>1487</v>
      </c>
      <c r="D256" s="440">
        <v>18</v>
      </c>
      <c r="E256" s="175"/>
      <c r="F256" s="586"/>
      <c r="G256" s="574"/>
      <c r="H256" s="541"/>
      <c r="I256" s="583"/>
    </row>
    <row r="257" spans="1:9" s="89" customFormat="1" x14ac:dyDescent="0.25">
      <c r="A257" s="463"/>
      <c r="B257" s="365"/>
      <c r="C257" s="110"/>
      <c r="D257" s="175"/>
      <c r="E257" s="175"/>
      <c r="F257" s="321"/>
      <c r="G257" s="574"/>
      <c r="H257" s="541"/>
      <c r="I257" s="583"/>
    </row>
    <row r="258" spans="1:9" s="89" customFormat="1" ht="15" x14ac:dyDescent="0.25">
      <c r="A258" s="385"/>
      <c r="B258" s="206" t="s">
        <v>1197</v>
      </c>
      <c r="C258" s="206" t="s">
        <v>1194</v>
      </c>
      <c r="D258" s="212">
        <f>SUM(D259:D260)</f>
        <v>55</v>
      </c>
      <c r="E258" s="212"/>
      <c r="F258" s="577">
        <f>SUM(F259:F260)</f>
        <v>0</v>
      </c>
      <c r="G258" s="601" t="s">
        <v>1454</v>
      </c>
      <c r="H258" s="541"/>
      <c r="I258" s="602"/>
    </row>
    <row r="259" spans="1:9" s="89" customFormat="1" x14ac:dyDescent="0.2">
      <c r="A259" s="184"/>
      <c r="B259" s="213" t="s">
        <v>1198</v>
      </c>
      <c r="C259" s="230" t="s">
        <v>1110</v>
      </c>
      <c r="D259" s="175">
        <v>40</v>
      </c>
      <c r="E259" s="175"/>
      <c r="F259" s="586"/>
      <c r="G259" s="574"/>
      <c r="H259" s="541"/>
      <c r="I259" s="583"/>
    </row>
    <row r="260" spans="1:9" s="89" customFormat="1" x14ac:dyDescent="0.2">
      <c r="A260" s="184"/>
      <c r="B260" s="213" t="s">
        <v>1199</v>
      </c>
      <c r="C260" s="230" t="s">
        <v>1398</v>
      </c>
      <c r="D260" s="175">
        <v>15</v>
      </c>
      <c r="E260" s="175"/>
      <c r="F260" s="586"/>
      <c r="G260" s="574"/>
      <c r="H260" s="541"/>
      <c r="I260" s="583"/>
    </row>
    <row r="261" spans="1:9" s="89" customFormat="1" x14ac:dyDescent="0.2">
      <c r="A261" s="184"/>
      <c r="B261" s="213"/>
      <c r="C261" s="230" t="s">
        <v>1390</v>
      </c>
      <c r="D261" s="175"/>
      <c r="E261" s="175"/>
      <c r="F261" s="321"/>
      <c r="G261" s="574"/>
      <c r="H261" s="541"/>
      <c r="I261" s="583"/>
    </row>
    <row r="262" spans="1:9" s="89" customFormat="1" x14ac:dyDescent="0.25">
      <c r="A262" s="86"/>
      <c r="B262" s="365"/>
      <c r="C262" s="387"/>
      <c r="D262" s="175"/>
      <c r="E262" s="164"/>
      <c r="F262" s="579"/>
      <c r="G262" s="574"/>
      <c r="H262" s="541"/>
      <c r="I262" s="583"/>
    </row>
    <row r="263" spans="1:9" s="89" customFormat="1" ht="15" x14ac:dyDescent="0.25">
      <c r="A263" s="453"/>
      <c r="B263" s="208" t="s">
        <v>1200</v>
      </c>
      <c r="C263" s="208" t="s">
        <v>1214</v>
      </c>
      <c r="D263" s="258">
        <f>+D264+D267</f>
        <v>89</v>
      </c>
      <c r="E263" s="258"/>
      <c r="F263" s="573">
        <f t="shared" ref="F263" si="1">+F264+F267</f>
        <v>0</v>
      </c>
      <c r="G263" s="601" t="s">
        <v>1454</v>
      </c>
      <c r="H263" s="541"/>
      <c r="I263" s="602"/>
    </row>
    <row r="264" spans="1:9" s="89" customFormat="1" x14ac:dyDescent="0.25">
      <c r="A264" s="188"/>
      <c r="B264" s="218" t="s">
        <v>1204</v>
      </c>
      <c r="C264" s="116" t="s">
        <v>1201</v>
      </c>
      <c r="D264" s="195">
        <f>SUM(D265:D266)</f>
        <v>74</v>
      </c>
      <c r="E264" s="195"/>
      <c r="F264" s="605">
        <f>SUM(F265:F266)</f>
        <v>0</v>
      </c>
      <c r="G264" s="574"/>
      <c r="H264" s="541"/>
      <c r="I264" s="583"/>
    </row>
    <row r="265" spans="1:9" s="89" customFormat="1" x14ac:dyDescent="0.25">
      <c r="A265" s="188"/>
      <c r="B265" s="218" t="s">
        <v>1205</v>
      </c>
      <c r="C265" s="113" t="s">
        <v>1202</v>
      </c>
      <c r="D265" s="440">
        <v>4</v>
      </c>
      <c r="E265" s="195"/>
      <c r="F265" s="590"/>
      <c r="G265" s="574"/>
      <c r="H265" s="541"/>
      <c r="I265" s="583"/>
    </row>
    <row r="266" spans="1:9" s="89" customFormat="1" x14ac:dyDescent="0.25">
      <c r="A266" s="188"/>
      <c r="B266" s="218" t="s">
        <v>1206</v>
      </c>
      <c r="C266" s="113" t="s">
        <v>1201</v>
      </c>
      <c r="D266" s="437">
        <v>70</v>
      </c>
      <c r="E266" s="195"/>
      <c r="F266" s="590"/>
      <c r="G266" s="574"/>
      <c r="H266" s="541"/>
      <c r="I266" s="583"/>
    </row>
    <row r="267" spans="1:9" s="89" customFormat="1" x14ac:dyDescent="0.2">
      <c r="A267" s="188"/>
      <c r="B267" s="218" t="s">
        <v>1555</v>
      </c>
      <c r="C267" s="113" t="s">
        <v>1203</v>
      </c>
      <c r="D267" s="386">
        <v>15</v>
      </c>
      <c r="E267" s="194"/>
      <c r="F267" s="590"/>
      <c r="G267" s="574"/>
      <c r="H267" s="541"/>
      <c r="I267" s="583"/>
    </row>
    <row r="268" spans="1:9" s="89" customFormat="1" ht="38.25" x14ac:dyDescent="0.25">
      <c r="A268" s="184"/>
      <c r="B268" s="213"/>
      <c r="C268" s="110" t="s">
        <v>1215</v>
      </c>
      <c r="D268" s="175"/>
      <c r="E268" s="175"/>
      <c r="F268" s="321"/>
      <c r="G268" s="574"/>
      <c r="H268" s="541"/>
      <c r="I268" s="583"/>
    </row>
    <row r="269" spans="1:9" s="89" customFormat="1" x14ac:dyDescent="0.25">
      <c r="A269" s="184"/>
      <c r="B269" s="213"/>
      <c r="C269" s="110"/>
      <c r="D269" s="175"/>
      <c r="E269" s="175"/>
      <c r="F269" s="321"/>
      <c r="G269" s="574"/>
      <c r="H269" s="541"/>
      <c r="I269" s="583"/>
    </row>
    <row r="270" spans="1:9" s="89" customFormat="1" x14ac:dyDescent="0.25">
      <c r="A270" s="454"/>
      <c r="B270" s="375"/>
      <c r="C270" s="208" t="s">
        <v>1078</v>
      </c>
      <c r="D270" s="258">
        <f>+D271+D276</f>
        <v>78</v>
      </c>
      <c r="E270" s="258"/>
      <c r="F270" s="573">
        <f>+F271+F276</f>
        <v>0</v>
      </c>
      <c r="G270" s="601" t="s">
        <v>1454</v>
      </c>
      <c r="H270" s="541"/>
      <c r="I270" s="583"/>
    </row>
    <row r="271" spans="1:9" s="89" customFormat="1" x14ac:dyDescent="0.25">
      <c r="A271" s="463"/>
      <c r="B271" s="464" t="s">
        <v>1073</v>
      </c>
      <c r="C271" s="436" t="s">
        <v>1072</v>
      </c>
      <c r="D271" s="438">
        <f>SUM(D272:D275)</f>
        <v>45</v>
      </c>
      <c r="E271" s="438"/>
      <c r="F271" s="606">
        <f>SUM(F272:F275)</f>
        <v>0</v>
      </c>
      <c r="G271" s="601" t="s">
        <v>1454</v>
      </c>
      <c r="H271" s="541"/>
      <c r="I271" s="583"/>
    </row>
    <row r="272" spans="1:9" s="89" customFormat="1" x14ac:dyDescent="0.25">
      <c r="A272" s="86"/>
      <c r="B272" s="365" t="s">
        <v>1074</v>
      </c>
      <c r="C272" s="184" t="s">
        <v>1385</v>
      </c>
      <c r="D272" s="175">
        <v>15</v>
      </c>
      <c r="E272" s="164"/>
      <c r="F272" s="575"/>
      <c r="G272" s="574"/>
      <c r="H272" s="541"/>
      <c r="I272" s="583"/>
    </row>
    <row r="273" spans="1:9" s="89" customFormat="1" x14ac:dyDescent="0.25">
      <c r="A273" s="86"/>
      <c r="B273" s="365" t="s">
        <v>1075</v>
      </c>
      <c r="C273" s="184" t="s">
        <v>1386</v>
      </c>
      <c r="D273" s="175">
        <v>15</v>
      </c>
      <c r="E273" s="164"/>
      <c r="F273" s="575"/>
      <c r="G273" s="574"/>
      <c r="H273" s="541"/>
      <c r="I273" s="583"/>
    </row>
    <row r="274" spans="1:9" s="89" customFormat="1" x14ac:dyDescent="0.25">
      <c r="A274" s="86"/>
      <c r="B274" s="365"/>
      <c r="C274" s="435" t="s">
        <v>1494</v>
      </c>
      <c r="D274" s="175"/>
      <c r="E274" s="164"/>
      <c r="F274" s="576"/>
      <c r="G274" s="574"/>
      <c r="H274" s="541"/>
      <c r="I274" s="583"/>
    </row>
    <row r="275" spans="1:9" s="89" customFormat="1" x14ac:dyDescent="0.25">
      <c r="A275" s="404"/>
      <c r="B275" s="365" t="s">
        <v>1539</v>
      </c>
      <c r="C275" s="184" t="s">
        <v>1509</v>
      </c>
      <c r="D275" s="175">
        <v>15</v>
      </c>
      <c r="E275" s="164"/>
      <c r="F275" s="575"/>
      <c r="G275" s="574"/>
      <c r="H275" s="541"/>
      <c r="I275" s="583"/>
    </row>
    <row r="276" spans="1:9" s="89" customFormat="1" x14ac:dyDescent="0.25">
      <c r="A276" s="463"/>
      <c r="B276" s="464"/>
      <c r="C276" s="439" t="s">
        <v>1077</v>
      </c>
      <c r="D276" s="438">
        <f>+D277+D278</f>
        <v>33</v>
      </c>
      <c r="E276" s="438"/>
      <c r="F276" s="606">
        <f t="shared" ref="F276" si="2">+F277+F278</f>
        <v>0</v>
      </c>
      <c r="G276" s="601" t="s">
        <v>1454</v>
      </c>
      <c r="H276" s="541"/>
      <c r="I276" s="583"/>
    </row>
    <row r="277" spans="1:9" s="89" customFormat="1" x14ac:dyDescent="0.25">
      <c r="A277" s="404"/>
      <c r="B277" s="365" t="s">
        <v>1080</v>
      </c>
      <c r="C277" s="184" t="s">
        <v>317</v>
      </c>
      <c r="D277" s="175">
        <v>15</v>
      </c>
      <c r="E277" s="164"/>
      <c r="F277" s="575"/>
      <c r="G277" s="574"/>
      <c r="H277" s="541"/>
      <c r="I277" s="583"/>
    </row>
    <row r="278" spans="1:9" s="89" customFormat="1" x14ac:dyDescent="0.25">
      <c r="A278" s="404"/>
      <c r="B278" s="365" t="s">
        <v>1081</v>
      </c>
      <c r="C278" s="435" t="s">
        <v>1495</v>
      </c>
      <c r="D278" s="440">
        <v>18</v>
      </c>
      <c r="E278" s="164"/>
      <c r="F278" s="575"/>
      <c r="G278" s="574"/>
      <c r="H278" s="541"/>
      <c r="I278" s="583"/>
    </row>
    <row r="279" spans="1:9" s="89" customFormat="1" x14ac:dyDescent="0.25">
      <c r="A279" s="404"/>
      <c r="B279" s="365"/>
      <c r="C279" s="435"/>
      <c r="D279" s="440"/>
      <c r="E279" s="164"/>
      <c r="F279" s="575"/>
      <c r="G279" s="574"/>
      <c r="H279" s="541"/>
      <c r="I279" s="583"/>
    </row>
    <row r="280" spans="1:9" s="89" customFormat="1" x14ac:dyDescent="0.25">
      <c r="A280" s="704"/>
      <c r="B280" s="365" t="s">
        <v>1854</v>
      </c>
      <c r="C280" s="436" t="s">
        <v>1856</v>
      </c>
      <c r="D280" s="438">
        <v>12</v>
      </c>
      <c r="E280" s="164"/>
      <c r="F280" s="575"/>
      <c r="G280" s="574"/>
      <c r="H280" s="541"/>
      <c r="I280" s="583"/>
    </row>
    <row r="281" spans="1:9" s="89" customFormat="1" x14ac:dyDescent="0.25">
      <c r="A281" s="704"/>
      <c r="B281" s="365" t="s">
        <v>1855</v>
      </c>
      <c r="C281" s="436" t="s">
        <v>1857</v>
      </c>
      <c r="D281" s="438">
        <v>15</v>
      </c>
      <c r="E281" s="164"/>
      <c r="F281" s="575"/>
      <c r="G281" s="574"/>
      <c r="H281" s="541"/>
      <c r="I281" s="583"/>
    </row>
    <row r="282" spans="1:9" x14ac:dyDescent="0.25">
      <c r="B282" s="365"/>
      <c r="C282" s="213"/>
      <c r="D282" s="175"/>
      <c r="F282" s="576"/>
      <c r="G282" s="574"/>
      <c r="H282" s="541"/>
      <c r="I282" s="545"/>
    </row>
    <row r="283" spans="1:9" s="487" customFormat="1" ht="16.5" customHeight="1" x14ac:dyDescent="0.25">
      <c r="A283" s="485"/>
      <c r="B283" s="485" t="s">
        <v>1057</v>
      </c>
      <c r="C283" s="485" t="s">
        <v>1056</v>
      </c>
      <c r="D283" s="486">
        <f>+D284+D290+D299</f>
        <v>216</v>
      </c>
      <c r="E283" s="486"/>
      <c r="F283" s="555">
        <f>+F284+F290+F299</f>
        <v>0</v>
      </c>
      <c r="G283" s="556"/>
      <c r="H283" s="563"/>
      <c r="I283" s="607"/>
    </row>
    <row r="284" spans="1:9" s="213" customFormat="1" ht="12.75" x14ac:dyDescent="0.25">
      <c r="A284" s="206"/>
      <c r="B284" s="206"/>
      <c r="C284" s="206" t="s">
        <v>809</v>
      </c>
      <c r="D284" s="212">
        <f>SUM(D285:D288)</f>
        <v>63</v>
      </c>
      <c r="E284" s="212"/>
      <c r="F284" s="577">
        <f>SUM(F285:F288)</f>
        <v>0</v>
      </c>
      <c r="G284" s="425"/>
      <c r="H284" s="541"/>
      <c r="I284" s="608"/>
    </row>
    <row r="285" spans="1:9" x14ac:dyDescent="0.25">
      <c r="A285" s="404"/>
      <c r="B285" s="365" t="s">
        <v>810</v>
      </c>
      <c r="C285" s="214" t="s">
        <v>91</v>
      </c>
      <c r="D285" s="175">
        <v>18</v>
      </c>
      <c r="F285" s="575"/>
      <c r="G285" s="574"/>
      <c r="H285" s="541"/>
      <c r="I285" s="545"/>
    </row>
    <row r="286" spans="1:9" x14ac:dyDescent="0.25">
      <c r="A286" s="404"/>
      <c r="B286" s="365" t="s">
        <v>811</v>
      </c>
      <c r="C286" s="214" t="s">
        <v>806</v>
      </c>
      <c r="D286" s="175">
        <v>15</v>
      </c>
      <c r="F286" s="575"/>
      <c r="G286" s="574"/>
      <c r="H286" s="541"/>
      <c r="I286" s="545"/>
    </row>
    <row r="287" spans="1:9" x14ac:dyDescent="0.25">
      <c r="A287" s="463"/>
      <c r="B287" s="365" t="s">
        <v>812</v>
      </c>
      <c r="C287" s="184" t="s">
        <v>807</v>
      </c>
      <c r="D287" s="175">
        <v>6</v>
      </c>
      <c r="F287" s="575"/>
      <c r="G287" s="574"/>
      <c r="H287" s="541"/>
      <c r="I287" s="545"/>
    </row>
    <row r="288" spans="1:9" x14ac:dyDescent="0.25">
      <c r="A288" s="463"/>
      <c r="B288" s="365" t="s">
        <v>813</v>
      </c>
      <c r="C288" s="127" t="s">
        <v>94</v>
      </c>
      <c r="D288" s="175">
        <v>24</v>
      </c>
      <c r="F288" s="575"/>
      <c r="G288" s="574"/>
      <c r="H288" s="541"/>
      <c r="I288" s="545"/>
    </row>
    <row r="289" spans="1:9" x14ac:dyDescent="0.25">
      <c r="F289" s="576"/>
      <c r="G289" s="574"/>
      <c r="H289" s="541"/>
      <c r="I289" s="545"/>
    </row>
    <row r="290" spans="1:9" x14ac:dyDescent="0.25">
      <c r="A290" s="206"/>
      <c r="B290" s="206"/>
      <c r="C290" s="206" t="s">
        <v>808</v>
      </c>
      <c r="D290" s="212">
        <f>SUM(D291:D297)</f>
        <v>108</v>
      </c>
      <c r="E290" s="212"/>
      <c r="F290" s="577">
        <f>SUM(F291:F297)</f>
        <v>0</v>
      </c>
      <c r="G290" s="574"/>
      <c r="H290" s="541"/>
      <c r="I290" s="609"/>
    </row>
    <row r="291" spans="1:9" x14ac:dyDescent="0.25">
      <c r="A291" s="404"/>
      <c r="B291" s="365" t="s">
        <v>814</v>
      </c>
      <c r="C291" s="188" t="s">
        <v>871</v>
      </c>
      <c r="D291" s="194">
        <v>15</v>
      </c>
      <c r="F291" s="575"/>
      <c r="G291" s="574"/>
      <c r="H291" s="541"/>
      <c r="I291" s="609"/>
    </row>
    <row r="292" spans="1:9" x14ac:dyDescent="0.25">
      <c r="A292" s="404"/>
      <c r="B292" s="365" t="s">
        <v>815</v>
      </c>
      <c r="C292" s="188" t="s">
        <v>872</v>
      </c>
      <c r="D292" s="194">
        <v>15</v>
      </c>
      <c r="F292" s="575"/>
      <c r="G292" s="574"/>
      <c r="H292" s="541"/>
      <c r="I292" s="609"/>
    </row>
    <row r="293" spans="1:9" x14ac:dyDescent="0.25">
      <c r="A293" s="404"/>
      <c r="B293" s="365" t="s">
        <v>816</v>
      </c>
      <c r="C293" s="188" t="s">
        <v>1511</v>
      </c>
      <c r="D293" s="194">
        <v>18</v>
      </c>
      <c r="F293" s="575"/>
      <c r="G293" s="574"/>
      <c r="H293" s="541"/>
      <c r="I293" s="609"/>
    </row>
    <row r="294" spans="1:9" x14ac:dyDescent="0.25">
      <c r="A294" s="404"/>
      <c r="B294" s="365" t="s">
        <v>817</v>
      </c>
      <c r="C294" s="188" t="s">
        <v>1510</v>
      </c>
      <c r="D294" s="437">
        <v>15</v>
      </c>
      <c r="F294" s="575"/>
      <c r="G294" s="574"/>
      <c r="H294" s="541"/>
      <c r="I294" s="609"/>
    </row>
    <row r="295" spans="1:9" x14ac:dyDescent="0.25">
      <c r="A295" s="404"/>
      <c r="B295" s="365" t="s">
        <v>818</v>
      </c>
      <c r="C295" s="188" t="s">
        <v>873</v>
      </c>
      <c r="D295" s="437">
        <v>12</v>
      </c>
      <c r="F295" s="575"/>
      <c r="G295" s="574"/>
      <c r="H295" s="541"/>
      <c r="I295" s="609"/>
    </row>
    <row r="296" spans="1:9" x14ac:dyDescent="0.25">
      <c r="A296" s="404"/>
      <c r="B296" s="365" t="s">
        <v>819</v>
      </c>
      <c r="C296" s="188" t="s">
        <v>1082</v>
      </c>
      <c r="D296" s="437">
        <v>18</v>
      </c>
      <c r="F296" s="575"/>
      <c r="G296" s="574"/>
      <c r="H296" s="541"/>
      <c r="I296" s="609"/>
    </row>
    <row r="297" spans="1:9" x14ac:dyDescent="0.25">
      <c r="A297" s="404"/>
      <c r="B297" s="365" t="s">
        <v>820</v>
      </c>
      <c r="C297" s="188" t="s">
        <v>874</v>
      </c>
      <c r="D297" s="437">
        <v>15</v>
      </c>
      <c r="F297" s="575"/>
      <c r="G297" s="574"/>
      <c r="H297" s="541"/>
      <c r="I297" s="610"/>
    </row>
    <row r="298" spans="1:9" x14ac:dyDescent="0.25">
      <c r="A298" s="463"/>
      <c r="B298" s="365"/>
      <c r="C298" s="188"/>
      <c r="D298" s="194"/>
      <c r="F298" s="579"/>
      <c r="G298" s="574"/>
      <c r="H298" s="541"/>
      <c r="I298" s="545"/>
    </row>
    <row r="299" spans="1:9" x14ac:dyDescent="0.25">
      <c r="A299" s="370"/>
      <c r="B299" s="366"/>
      <c r="C299" s="208" t="s">
        <v>598</v>
      </c>
      <c r="D299" s="258">
        <f>SUM(D300:D302)</f>
        <v>45</v>
      </c>
      <c r="E299" s="258"/>
      <c r="F299" s="573">
        <f>SUM(F300:F302)</f>
        <v>0</v>
      </c>
      <c r="G299" s="584"/>
      <c r="H299" s="541"/>
      <c r="I299" s="545"/>
    </row>
    <row r="300" spans="1:9" x14ac:dyDescent="0.25">
      <c r="A300" s="404"/>
      <c r="B300" s="365" t="s">
        <v>1540</v>
      </c>
      <c r="C300" s="110" t="s">
        <v>1395</v>
      </c>
      <c r="D300" s="440">
        <v>15</v>
      </c>
      <c r="E300" s="432"/>
      <c r="F300" s="575"/>
      <c r="G300" s="574"/>
      <c r="H300" s="541"/>
      <c r="I300" s="545"/>
    </row>
    <row r="301" spans="1:9" x14ac:dyDescent="0.25">
      <c r="A301" s="404"/>
      <c r="B301" s="365" t="s">
        <v>1541</v>
      </c>
      <c r="C301" s="110" t="s">
        <v>1396</v>
      </c>
      <c r="D301" s="440">
        <v>15</v>
      </c>
      <c r="E301" s="432"/>
      <c r="F301" s="575"/>
      <c r="G301" s="574"/>
      <c r="H301" s="541"/>
      <c r="I301" s="545"/>
    </row>
    <row r="302" spans="1:9" x14ac:dyDescent="0.25">
      <c r="A302" s="404"/>
      <c r="B302" s="365" t="s">
        <v>1542</v>
      </c>
      <c r="C302" s="110" t="s">
        <v>1397</v>
      </c>
      <c r="D302" s="440">
        <v>15</v>
      </c>
      <c r="F302" s="575"/>
      <c r="G302" s="574"/>
      <c r="H302" s="541"/>
      <c r="I302" s="545"/>
    </row>
    <row r="303" spans="1:9" x14ac:dyDescent="0.25">
      <c r="B303" s="365"/>
      <c r="C303" s="184"/>
      <c r="D303" s="175"/>
      <c r="F303" s="576"/>
      <c r="G303" s="574"/>
      <c r="H303" s="541"/>
      <c r="I303" s="545"/>
    </row>
    <row r="304" spans="1:9" x14ac:dyDescent="0.25">
      <c r="A304" s="455"/>
      <c r="B304" s="455"/>
      <c r="C304" s="446" t="s">
        <v>903</v>
      </c>
      <c r="D304" s="447">
        <f>+D305+D314</f>
        <v>430</v>
      </c>
      <c r="E304" s="447"/>
      <c r="F304" s="611">
        <f>+F305+F314</f>
        <v>0</v>
      </c>
      <c r="G304" s="574" t="s">
        <v>1368</v>
      </c>
      <c r="H304" s="541"/>
      <c r="I304" s="537"/>
    </row>
    <row r="305" spans="1:9" x14ac:dyDescent="0.25">
      <c r="A305" s="216"/>
      <c r="B305" s="216" t="s">
        <v>894</v>
      </c>
      <c r="C305" s="363" t="s">
        <v>821</v>
      </c>
      <c r="D305" s="217">
        <f>+D306+D310+D311+D312</f>
        <v>385</v>
      </c>
      <c r="E305" s="217"/>
      <c r="F305" s="612">
        <f>+F306+F310+F311+F312</f>
        <v>0</v>
      </c>
      <c r="G305" s="574"/>
      <c r="H305" s="541"/>
      <c r="I305" s="537"/>
    </row>
    <row r="306" spans="1:9" x14ac:dyDescent="0.25">
      <c r="A306" s="88"/>
      <c r="B306" s="213" t="s">
        <v>893</v>
      </c>
      <c r="C306" s="218" t="s">
        <v>898</v>
      </c>
      <c r="D306" s="195">
        <f>SUM(D307:D308)</f>
        <v>180</v>
      </c>
      <c r="E306" s="195"/>
      <c r="F306" s="605">
        <f>SUM(F307:F308)</f>
        <v>0</v>
      </c>
      <c r="G306" s="574"/>
      <c r="H306" s="541"/>
      <c r="I306" s="545"/>
    </row>
    <row r="307" spans="1:9" x14ac:dyDescent="0.25">
      <c r="A307" s="88"/>
      <c r="B307" s="213" t="s">
        <v>896</v>
      </c>
      <c r="C307" s="441" t="s">
        <v>899</v>
      </c>
      <c r="D307" s="437">
        <v>90</v>
      </c>
      <c r="E307" s="347"/>
      <c r="F307" s="613"/>
      <c r="G307" s="574"/>
      <c r="H307" s="541"/>
      <c r="I307" s="545"/>
    </row>
    <row r="308" spans="1:9" x14ac:dyDescent="0.25">
      <c r="A308" s="88"/>
      <c r="B308" s="213" t="s">
        <v>897</v>
      </c>
      <c r="C308" s="441" t="s">
        <v>900</v>
      </c>
      <c r="D308" s="437">
        <v>90</v>
      </c>
      <c r="E308" s="347"/>
      <c r="F308" s="613"/>
      <c r="G308" s="574"/>
      <c r="H308" s="541"/>
      <c r="I308" s="545"/>
    </row>
    <row r="309" spans="1:9" x14ac:dyDescent="0.25">
      <c r="A309" s="88"/>
      <c r="B309" s="80"/>
      <c r="C309" s="188" t="s">
        <v>270</v>
      </c>
      <c r="D309" s="437"/>
      <c r="E309" s="347"/>
      <c r="F309" s="614"/>
      <c r="G309" s="574"/>
      <c r="H309" s="541"/>
      <c r="I309" s="545"/>
    </row>
    <row r="310" spans="1:9" x14ac:dyDescent="0.25">
      <c r="A310" s="88"/>
      <c r="B310" s="213" t="s">
        <v>901</v>
      </c>
      <c r="C310" s="188" t="s">
        <v>902</v>
      </c>
      <c r="D310" s="437">
        <v>25</v>
      </c>
      <c r="E310" s="347"/>
      <c r="F310" s="613"/>
      <c r="G310" s="574"/>
      <c r="H310" s="541"/>
      <c r="I310" s="545"/>
    </row>
    <row r="311" spans="1:9" x14ac:dyDescent="0.25">
      <c r="A311" s="88"/>
      <c r="B311" s="213" t="s">
        <v>909</v>
      </c>
      <c r="C311" s="184" t="s">
        <v>1513</v>
      </c>
      <c r="D311" s="437"/>
      <c r="E311" s="347"/>
      <c r="F311" s="615"/>
      <c r="G311" s="574"/>
      <c r="H311" s="541"/>
      <c r="I311" s="545"/>
    </row>
    <row r="312" spans="1:9" x14ac:dyDescent="0.25">
      <c r="A312" s="88"/>
      <c r="B312" s="213" t="s">
        <v>895</v>
      </c>
      <c r="C312" s="188" t="s">
        <v>1312</v>
      </c>
      <c r="D312" s="194">
        <f>120*1.5</f>
        <v>180</v>
      </c>
      <c r="E312" s="347"/>
      <c r="F312" s="613"/>
      <c r="G312" s="574"/>
      <c r="H312" s="541"/>
      <c r="I312" s="616"/>
    </row>
    <row r="313" spans="1:9" x14ac:dyDescent="0.25">
      <c r="A313" s="88"/>
      <c r="B313" s="213"/>
      <c r="C313" s="345"/>
      <c r="D313" s="346"/>
      <c r="E313" s="347"/>
      <c r="F313" s="614"/>
      <c r="G313" s="574"/>
      <c r="H313" s="541"/>
      <c r="I313" s="617"/>
    </row>
    <row r="314" spans="1:9" x14ac:dyDescent="0.25">
      <c r="A314" s="216"/>
      <c r="B314" s="192" t="s">
        <v>905</v>
      </c>
      <c r="C314" s="363" t="s">
        <v>904</v>
      </c>
      <c r="D314" s="190">
        <f>SUM(D315:D317)</f>
        <v>45</v>
      </c>
      <c r="E314" s="190"/>
      <c r="F314" s="618">
        <f>SUM(F315:F317)</f>
        <v>0</v>
      </c>
      <c r="G314" s="574"/>
      <c r="H314" s="541"/>
      <c r="I314" s="545"/>
    </row>
    <row r="315" spans="1:9" ht="17.25" customHeight="1" x14ac:dyDescent="0.25">
      <c r="A315" s="405"/>
      <c r="B315" s="213" t="s">
        <v>906</v>
      </c>
      <c r="C315" s="132" t="s">
        <v>272</v>
      </c>
      <c r="D315" s="362">
        <v>15</v>
      </c>
      <c r="E315" s="347"/>
      <c r="F315" s="613"/>
      <c r="G315" s="574"/>
      <c r="H315" s="541"/>
      <c r="I315" s="545"/>
    </row>
    <row r="316" spans="1:9" ht="17.25" customHeight="1" x14ac:dyDescent="0.25">
      <c r="A316" s="405"/>
      <c r="B316" s="213" t="s">
        <v>907</v>
      </c>
      <c r="C316" s="132" t="s">
        <v>1512</v>
      </c>
      <c r="D316" s="362">
        <v>15</v>
      </c>
      <c r="E316" s="347"/>
      <c r="F316" s="613"/>
      <c r="G316" s="574"/>
      <c r="H316" s="541"/>
      <c r="I316" s="545"/>
    </row>
    <row r="317" spans="1:9" ht="17.25" customHeight="1" x14ac:dyDescent="0.25">
      <c r="A317" s="405"/>
      <c r="B317" s="213" t="s">
        <v>1803</v>
      </c>
      <c r="C317" s="132" t="s">
        <v>908</v>
      </c>
      <c r="D317" s="494">
        <v>15</v>
      </c>
      <c r="E317" s="347"/>
      <c r="F317" s="613"/>
      <c r="G317" s="574"/>
      <c r="H317" s="541"/>
      <c r="I317" s="545"/>
    </row>
    <row r="318" spans="1:9" x14ac:dyDescent="0.25">
      <c r="F318" s="576"/>
      <c r="G318" s="574"/>
      <c r="H318" s="541"/>
      <c r="I318" s="545"/>
    </row>
    <row r="319" spans="1:9" ht="18" x14ac:dyDescent="0.25">
      <c r="A319" s="455"/>
      <c r="B319" s="455"/>
      <c r="C319" s="446" t="s">
        <v>784</v>
      </c>
      <c r="D319" s="447">
        <f>+D320+D336</f>
        <v>2406.9749999999999</v>
      </c>
      <c r="E319" s="447"/>
      <c r="F319" s="611">
        <f>+F320+F336</f>
        <v>0</v>
      </c>
      <c r="G319" s="574"/>
      <c r="H319" s="541"/>
      <c r="I319" s="619"/>
    </row>
    <row r="320" spans="1:9" x14ac:dyDescent="0.25">
      <c r="A320" s="216"/>
      <c r="B320" s="216" t="s">
        <v>1223</v>
      </c>
      <c r="C320" s="141" t="s">
        <v>1079</v>
      </c>
      <c r="D320" s="217">
        <f>+D321+D322+D323+D324+D325+D326+D333+D334</f>
        <v>476</v>
      </c>
      <c r="E320" s="217"/>
      <c r="F320" s="612">
        <f>+F321+F322+F323+F324+F325+F326+F333+F334</f>
        <v>0</v>
      </c>
      <c r="G320" s="574"/>
      <c r="H320" s="541"/>
      <c r="I320" s="545"/>
    </row>
    <row r="321" spans="1:13" x14ac:dyDescent="0.25">
      <c r="A321" s="88"/>
      <c r="B321" s="365" t="s">
        <v>1216</v>
      </c>
      <c r="C321" s="184" t="s">
        <v>250</v>
      </c>
      <c r="D321" s="175">
        <v>12</v>
      </c>
      <c r="E321" s="215"/>
      <c r="F321" s="620"/>
      <c r="G321" s="574" t="s">
        <v>875</v>
      </c>
      <c r="H321" s="541"/>
      <c r="I321" s="545"/>
    </row>
    <row r="322" spans="1:13" x14ac:dyDescent="0.25">
      <c r="A322" s="88"/>
      <c r="B322" s="365" t="s">
        <v>1217</v>
      </c>
      <c r="C322" s="184" t="s">
        <v>251</v>
      </c>
      <c r="D322" s="175">
        <v>100</v>
      </c>
      <c r="E322" s="215"/>
      <c r="F322" s="620"/>
      <c r="G322" s="574" t="s">
        <v>875</v>
      </c>
      <c r="H322" s="541"/>
      <c r="I322" s="545"/>
    </row>
    <row r="323" spans="1:13" x14ac:dyDescent="0.25">
      <c r="A323" s="88"/>
      <c r="B323" s="365" t="s">
        <v>1218</v>
      </c>
      <c r="C323" s="184" t="s">
        <v>252</v>
      </c>
      <c r="D323" s="175">
        <v>12</v>
      </c>
      <c r="E323" s="215"/>
      <c r="F323" s="620"/>
      <c r="G323" s="574" t="s">
        <v>875</v>
      </c>
      <c r="H323" s="541"/>
      <c r="I323" s="545"/>
    </row>
    <row r="324" spans="1:13" x14ac:dyDescent="0.25">
      <c r="A324" s="88"/>
      <c r="B324" s="365" t="s">
        <v>1219</v>
      </c>
      <c r="C324" s="184" t="s">
        <v>785</v>
      </c>
      <c r="D324" s="440">
        <v>60</v>
      </c>
      <c r="E324" s="215"/>
      <c r="F324" s="620"/>
      <c r="G324" s="574"/>
      <c r="H324" s="541"/>
      <c r="I324" s="545"/>
    </row>
    <row r="325" spans="1:13" x14ac:dyDescent="0.25">
      <c r="A325" s="88"/>
      <c r="B325" s="365" t="s">
        <v>1543</v>
      </c>
      <c r="C325" s="435" t="s">
        <v>1544</v>
      </c>
      <c r="D325" s="440">
        <v>28</v>
      </c>
      <c r="E325" s="215"/>
      <c r="F325" s="620"/>
      <c r="G325" s="574" t="s">
        <v>1209</v>
      </c>
      <c r="H325" s="541"/>
      <c r="I325" s="545"/>
    </row>
    <row r="326" spans="1:13" x14ac:dyDescent="0.25">
      <c r="A326" s="88"/>
      <c r="B326" s="365" t="s">
        <v>1220</v>
      </c>
      <c r="C326" s="436" t="s">
        <v>1503</v>
      </c>
      <c r="D326" s="438">
        <f>SUM(D327:D332)</f>
        <v>144</v>
      </c>
      <c r="E326" s="196"/>
      <c r="F326" s="588">
        <f>SUM(F327:F332)</f>
        <v>0</v>
      </c>
      <c r="G326" s="574" t="s">
        <v>1209</v>
      </c>
      <c r="H326" s="541"/>
      <c r="I326" s="545"/>
    </row>
    <row r="327" spans="1:13" x14ac:dyDescent="0.25">
      <c r="A327" s="88"/>
      <c r="B327" s="365" t="s">
        <v>1545</v>
      </c>
      <c r="C327" s="435" t="s">
        <v>1471</v>
      </c>
      <c r="D327" s="440">
        <v>24</v>
      </c>
      <c r="E327" s="215"/>
      <c r="F327" s="620"/>
      <c r="G327" s="574"/>
      <c r="H327" s="541"/>
      <c r="I327" s="545"/>
    </row>
    <row r="328" spans="1:13" x14ac:dyDescent="0.25">
      <c r="A328" s="88"/>
      <c r="B328" s="365" t="s">
        <v>1546</v>
      </c>
      <c r="C328" s="435" t="s">
        <v>1472</v>
      </c>
      <c r="D328" s="440">
        <v>24</v>
      </c>
      <c r="E328" s="215"/>
      <c r="F328" s="620"/>
      <c r="G328" s="574"/>
      <c r="H328" s="541"/>
      <c r="I328" s="545"/>
    </row>
    <row r="329" spans="1:13" x14ac:dyDescent="0.25">
      <c r="A329" s="88"/>
      <c r="B329" s="365" t="s">
        <v>1547</v>
      </c>
      <c r="C329" s="435" t="s">
        <v>1473</v>
      </c>
      <c r="D329" s="440">
        <v>24</v>
      </c>
      <c r="E329" s="215"/>
      <c r="F329" s="620"/>
      <c r="G329" s="574"/>
      <c r="H329" s="541"/>
      <c r="I329" s="545"/>
    </row>
    <row r="330" spans="1:13" x14ac:dyDescent="0.25">
      <c r="A330" s="88"/>
      <c r="B330" s="365" t="s">
        <v>1548</v>
      </c>
      <c r="C330" s="435" t="s">
        <v>1474</v>
      </c>
      <c r="D330" s="440">
        <v>24</v>
      </c>
      <c r="E330" s="215"/>
      <c r="F330" s="620"/>
      <c r="G330" s="574"/>
      <c r="H330" s="541"/>
      <c r="I330" s="545"/>
    </row>
    <row r="331" spans="1:13" x14ac:dyDescent="0.25">
      <c r="A331" s="88"/>
      <c r="B331" s="365" t="s">
        <v>1549</v>
      </c>
      <c r="C331" s="435" t="s">
        <v>1475</v>
      </c>
      <c r="D331" s="440">
        <v>24</v>
      </c>
      <c r="E331" s="215"/>
      <c r="F331" s="620"/>
      <c r="G331" s="574"/>
      <c r="H331" s="541"/>
      <c r="I331" s="545"/>
    </row>
    <row r="332" spans="1:13" x14ac:dyDescent="0.25">
      <c r="A332" s="88"/>
      <c r="B332" s="365" t="s">
        <v>1550</v>
      </c>
      <c r="C332" s="435" t="s">
        <v>1476</v>
      </c>
      <c r="D332" s="440">
        <v>24</v>
      </c>
      <c r="E332" s="215"/>
      <c r="F332" s="620"/>
      <c r="G332" s="574"/>
      <c r="H332" s="541"/>
      <c r="I332" s="545"/>
    </row>
    <row r="333" spans="1:13" x14ac:dyDescent="0.25">
      <c r="A333" s="88"/>
      <c r="B333" s="365" t="s">
        <v>1221</v>
      </c>
      <c r="C333" s="436" t="s">
        <v>292</v>
      </c>
      <c r="D333" s="438">
        <v>80</v>
      </c>
      <c r="E333" s="215"/>
      <c r="F333" s="620"/>
      <c r="G333" s="574" t="s">
        <v>1371</v>
      </c>
      <c r="H333" s="541"/>
      <c r="I333" s="545"/>
    </row>
    <row r="334" spans="1:13" x14ac:dyDescent="0.25">
      <c r="A334" s="88"/>
      <c r="B334" s="365" t="s">
        <v>1222</v>
      </c>
      <c r="C334" s="213" t="s">
        <v>353</v>
      </c>
      <c r="D334" s="196">
        <v>40</v>
      </c>
      <c r="E334" s="215"/>
      <c r="F334" s="620"/>
      <c r="G334" s="574" t="s">
        <v>1372</v>
      </c>
      <c r="H334" s="541"/>
      <c r="I334" s="545"/>
    </row>
    <row r="335" spans="1:13" s="203" customFormat="1" x14ac:dyDescent="0.25">
      <c r="A335" s="86"/>
      <c r="B335" s="365"/>
      <c r="C335" s="184"/>
      <c r="D335" s="197"/>
      <c r="E335" s="175"/>
      <c r="F335" s="321"/>
      <c r="G335" s="574"/>
      <c r="H335" s="541"/>
      <c r="I335" s="545"/>
      <c r="J335" s="80"/>
      <c r="K335" s="80"/>
      <c r="L335" s="80"/>
      <c r="M335" s="80"/>
    </row>
    <row r="336" spans="1:13" s="203" customFormat="1" x14ac:dyDescent="0.25">
      <c r="A336" s="376"/>
      <c r="B336" s="377" t="s">
        <v>1224</v>
      </c>
      <c r="C336" s="192" t="s">
        <v>1502</v>
      </c>
      <c r="D336" s="177">
        <f>+D337+D340+D341+D345+D348+D355+D363+D365+D371+D374+D376+D383+D384+D388+D392+D393+D397+D400+D403</f>
        <v>1930.9749999999999</v>
      </c>
      <c r="E336" s="177"/>
      <c r="F336" s="621">
        <f>+F337+F340+F341+F345+F348+F355+F363+F365+F371+F374+F376+F383+F384+F388+F392+F393+F397+F400+F403</f>
        <v>0</v>
      </c>
      <c r="G336" s="574" t="s">
        <v>1370</v>
      </c>
      <c r="H336" s="541"/>
      <c r="I336" s="545"/>
      <c r="J336" s="80"/>
      <c r="K336" s="80"/>
      <c r="L336" s="80"/>
      <c r="M336" s="80"/>
    </row>
    <row r="337" spans="1:13" s="203" customFormat="1" x14ac:dyDescent="0.25">
      <c r="A337" s="86"/>
      <c r="B337" s="365" t="s">
        <v>1225</v>
      </c>
      <c r="C337" s="218" t="s">
        <v>1470</v>
      </c>
      <c r="D337" s="195">
        <f>SUM(D338:D339)</f>
        <v>40</v>
      </c>
      <c r="E337" s="195"/>
      <c r="F337" s="605">
        <f>SUM(F338:F339)</f>
        <v>0</v>
      </c>
      <c r="G337" s="574" t="s">
        <v>1210</v>
      </c>
      <c r="H337" s="541"/>
      <c r="I337" s="545"/>
      <c r="J337" s="80"/>
      <c r="K337" s="80"/>
      <c r="L337" s="80"/>
      <c r="M337" s="80"/>
    </row>
    <row r="338" spans="1:13" s="203" customFormat="1" x14ac:dyDescent="0.25">
      <c r="A338" s="86"/>
      <c r="B338" s="365" t="s">
        <v>1226</v>
      </c>
      <c r="C338" s="184" t="s">
        <v>1496</v>
      </c>
      <c r="D338" s="175">
        <v>30</v>
      </c>
      <c r="E338" s="164"/>
      <c r="F338" s="575"/>
      <c r="G338" s="574"/>
      <c r="H338" s="541"/>
      <c r="I338" s="545"/>
      <c r="J338" s="80"/>
      <c r="K338" s="80"/>
      <c r="L338" s="80"/>
      <c r="M338" s="80"/>
    </row>
    <row r="339" spans="1:13" s="203" customFormat="1" x14ac:dyDescent="0.25">
      <c r="A339" s="86"/>
      <c r="B339" s="365" t="s">
        <v>1227</v>
      </c>
      <c r="C339" s="184" t="s">
        <v>354</v>
      </c>
      <c r="D339" s="175">
        <v>10</v>
      </c>
      <c r="E339" s="164"/>
      <c r="F339" s="575"/>
      <c r="G339" s="574"/>
      <c r="H339" s="541"/>
      <c r="I339" s="545"/>
      <c r="J339" s="80"/>
      <c r="K339" s="80"/>
      <c r="L339" s="80"/>
      <c r="M339" s="80"/>
    </row>
    <row r="340" spans="1:13" s="203" customFormat="1" x14ac:dyDescent="0.25">
      <c r="A340" s="86"/>
      <c r="B340" s="365" t="s">
        <v>1228</v>
      </c>
      <c r="C340" s="436" t="s">
        <v>363</v>
      </c>
      <c r="D340" s="438">
        <v>20</v>
      </c>
      <c r="E340" s="164"/>
      <c r="F340" s="575"/>
      <c r="G340" s="574"/>
      <c r="H340" s="541"/>
      <c r="I340" s="545"/>
      <c r="J340" s="80"/>
      <c r="K340" s="80"/>
      <c r="L340" s="80"/>
      <c r="M340" s="80"/>
    </row>
    <row r="341" spans="1:13" s="203" customFormat="1" x14ac:dyDescent="0.25">
      <c r="A341" s="86"/>
      <c r="B341" s="365" t="s">
        <v>1229</v>
      </c>
      <c r="C341" s="439" t="s">
        <v>267</v>
      </c>
      <c r="D341" s="438">
        <f>SUM(D342:D344)</f>
        <v>40</v>
      </c>
      <c r="E341" s="196"/>
      <c r="F341" s="588">
        <f>SUM(F342:F344)</f>
        <v>0</v>
      </c>
      <c r="G341" s="574"/>
      <c r="H341" s="541"/>
      <c r="I341" s="545"/>
      <c r="J341" s="80"/>
      <c r="K341" s="80"/>
      <c r="L341" s="80"/>
      <c r="M341" s="80"/>
    </row>
    <row r="342" spans="1:13" s="203" customFormat="1" x14ac:dyDescent="0.25">
      <c r="A342" s="86"/>
      <c r="B342" s="365" t="s">
        <v>1231</v>
      </c>
      <c r="C342" s="435" t="s">
        <v>351</v>
      </c>
      <c r="D342" s="440">
        <v>12</v>
      </c>
      <c r="E342" s="164"/>
      <c r="F342" s="575"/>
      <c r="G342" s="574"/>
      <c r="H342" s="541"/>
      <c r="I342" s="545"/>
      <c r="J342" s="80"/>
      <c r="K342" s="80"/>
      <c r="L342" s="80"/>
      <c r="M342" s="80"/>
    </row>
    <row r="343" spans="1:13" s="203" customFormat="1" x14ac:dyDescent="0.25">
      <c r="A343" s="86"/>
      <c r="B343" s="365" t="s">
        <v>1232</v>
      </c>
      <c r="C343" s="435" t="s">
        <v>352</v>
      </c>
      <c r="D343" s="440">
        <v>12</v>
      </c>
      <c r="E343" s="164"/>
      <c r="F343" s="575"/>
      <c r="G343" s="574"/>
      <c r="H343" s="541"/>
      <c r="I343" s="545"/>
      <c r="J343" s="80"/>
      <c r="K343" s="80"/>
      <c r="L343" s="80"/>
      <c r="M343" s="80"/>
    </row>
    <row r="344" spans="1:13" s="203" customFormat="1" x14ac:dyDescent="0.25">
      <c r="A344" s="86"/>
      <c r="B344" s="365" t="s">
        <v>1233</v>
      </c>
      <c r="C344" s="441" t="s">
        <v>267</v>
      </c>
      <c r="D344" s="437">
        <v>16</v>
      </c>
      <c r="E344" s="164"/>
      <c r="F344" s="575"/>
      <c r="G344" s="574"/>
      <c r="H344" s="541"/>
      <c r="I344" s="570"/>
      <c r="J344" s="80"/>
      <c r="K344" s="80"/>
      <c r="L344" s="80"/>
      <c r="M344" s="80"/>
    </row>
    <row r="345" spans="1:13" s="203" customFormat="1" x14ac:dyDescent="0.25">
      <c r="A345" s="86"/>
      <c r="B345" s="365" t="s">
        <v>1230</v>
      </c>
      <c r="C345" s="439" t="s">
        <v>359</v>
      </c>
      <c r="D345" s="442">
        <f>SUM(D346:D347)</f>
        <v>35</v>
      </c>
      <c r="E345" s="442"/>
      <c r="F345" s="622">
        <f>SUM(F346:F347)</f>
        <v>0</v>
      </c>
      <c r="G345" s="574"/>
      <c r="H345" s="541"/>
      <c r="I345" s="545"/>
      <c r="J345" s="80"/>
      <c r="K345" s="80"/>
      <c r="L345" s="80"/>
      <c r="M345" s="80"/>
    </row>
    <row r="346" spans="1:13" s="203" customFormat="1" x14ac:dyDescent="0.25">
      <c r="A346" s="86"/>
      <c r="B346" s="365" t="s">
        <v>1235</v>
      </c>
      <c r="C346" s="441" t="s">
        <v>789</v>
      </c>
      <c r="D346" s="437">
        <v>20</v>
      </c>
      <c r="E346" s="164"/>
      <c r="F346" s="575"/>
      <c r="G346" s="574"/>
      <c r="H346" s="541"/>
      <c r="I346" s="545"/>
      <c r="J346" s="80"/>
      <c r="K346" s="80"/>
      <c r="L346" s="80"/>
      <c r="M346" s="80"/>
    </row>
    <row r="347" spans="1:13" s="203" customFormat="1" x14ac:dyDescent="0.25">
      <c r="A347" s="86"/>
      <c r="B347" s="365" t="s">
        <v>1236</v>
      </c>
      <c r="C347" s="441" t="s">
        <v>790</v>
      </c>
      <c r="D347" s="437">
        <v>15</v>
      </c>
      <c r="E347" s="164"/>
      <c r="F347" s="575"/>
      <c r="G347" s="574"/>
      <c r="H347" s="541"/>
      <c r="I347" s="545"/>
      <c r="J347" s="80"/>
      <c r="K347" s="80"/>
      <c r="L347" s="80"/>
      <c r="M347" s="80"/>
    </row>
    <row r="348" spans="1:13" s="203" customFormat="1" x14ac:dyDescent="0.25">
      <c r="A348" s="86"/>
      <c r="B348" s="365" t="s">
        <v>1234</v>
      </c>
      <c r="C348" s="439" t="s">
        <v>80</v>
      </c>
      <c r="D348" s="442">
        <f>SUM(D349:D354)</f>
        <v>235</v>
      </c>
      <c r="E348" s="195"/>
      <c r="F348" s="605">
        <f>SUM(F349:F354)</f>
        <v>0</v>
      </c>
      <c r="G348" s="574"/>
      <c r="H348" s="541"/>
      <c r="I348" s="545"/>
      <c r="J348" s="80"/>
      <c r="K348" s="80"/>
      <c r="L348" s="80"/>
      <c r="M348" s="80"/>
    </row>
    <row r="349" spans="1:13" s="203" customFormat="1" x14ac:dyDescent="0.25">
      <c r="A349" s="86"/>
      <c r="B349" s="365" t="s">
        <v>1238</v>
      </c>
      <c r="C349" s="435" t="s">
        <v>355</v>
      </c>
      <c r="D349" s="437">
        <v>20</v>
      </c>
      <c r="E349" s="195"/>
      <c r="F349" s="575"/>
      <c r="G349" s="574"/>
      <c r="H349" s="541"/>
      <c r="I349" s="545"/>
      <c r="J349" s="80"/>
      <c r="K349" s="80"/>
      <c r="L349" s="80"/>
      <c r="M349" s="80"/>
    </row>
    <row r="350" spans="1:13" s="203" customFormat="1" x14ac:dyDescent="0.25">
      <c r="A350" s="86"/>
      <c r="B350" s="365" t="s">
        <v>1239</v>
      </c>
      <c r="C350" s="435" t="s">
        <v>788</v>
      </c>
      <c r="D350" s="440">
        <v>80</v>
      </c>
      <c r="E350" s="195"/>
      <c r="F350" s="575"/>
      <c r="G350" s="574"/>
      <c r="H350" s="541"/>
      <c r="I350" s="545"/>
      <c r="J350" s="80"/>
      <c r="K350" s="80"/>
      <c r="L350" s="80"/>
      <c r="M350" s="80"/>
    </row>
    <row r="351" spans="1:13" s="203" customFormat="1" x14ac:dyDescent="0.25">
      <c r="A351" s="86"/>
      <c r="B351" s="365" t="s">
        <v>1240</v>
      </c>
      <c r="C351" s="435" t="s">
        <v>254</v>
      </c>
      <c r="D351" s="440">
        <v>80</v>
      </c>
      <c r="E351" s="195"/>
      <c r="F351" s="575"/>
      <c r="G351" s="574"/>
      <c r="H351" s="541"/>
      <c r="I351" s="545"/>
      <c r="J351" s="80"/>
      <c r="K351" s="80"/>
      <c r="L351" s="80"/>
      <c r="M351" s="80"/>
    </row>
    <row r="352" spans="1:13" s="203" customFormat="1" x14ac:dyDescent="0.25">
      <c r="A352" s="86"/>
      <c r="B352" s="365" t="s">
        <v>1241</v>
      </c>
      <c r="C352" s="435" t="s">
        <v>255</v>
      </c>
      <c r="D352" s="440">
        <v>15</v>
      </c>
      <c r="E352" s="164"/>
      <c r="F352" s="575"/>
      <c r="G352" s="574"/>
      <c r="H352" s="541"/>
      <c r="I352" s="545"/>
      <c r="J352" s="80"/>
      <c r="K352" s="80"/>
      <c r="L352" s="80"/>
      <c r="M352" s="80"/>
    </row>
    <row r="353" spans="1:13" s="203" customFormat="1" x14ac:dyDescent="0.25">
      <c r="A353" s="86"/>
      <c r="B353" s="365" t="s">
        <v>1242</v>
      </c>
      <c r="C353" s="435" t="s">
        <v>256</v>
      </c>
      <c r="D353" s="440">
        <v>20</v>
      </c>
      <c r="E353" s="164"/>
      <c r="F353" s="575"/>
      <c r="G353" s="574"/>
      <c r="H353" s="541"/>
      <c r="I353" s="545"/>
      <c r="J353" s="80"/>
      <c r="K353" s="80"/>
      <c r="L353" s="80"/>
      <c r="M353" s="80"/>
    </row>
    <row r="354" spans="1:13" s="203" customFormat="1" x14ac:dyDescent="0.25">
      <c r="A354" s="86"/>
      <c r="B354" s="365" t="s">
        <v>1243</v>
      </c>
      <c r="C354" s="435" t="s">
        <v>257</v>
      </c>
      <c r="D354" s="440">
        <v>20</v>
      </c>
      <c r="E354" s="164"/>
      <c r="F354" s="575"/>
      <c r="G354" s="574"/>
      <c r="H354" s="541"/>
      <c r="I354" s="545"/>
      <c r="J354" s="80"/>
      <c r="K354" s="80"/>
      <c r="L354" s="80"/>
      <c r="M354" s="80"/>
    </row>
    <row r="355" spans="1:13" s="203" customFormat="1" x14ac:dyDescent="0.25">
      <c r="A355" s="86"/>
      <c r="B355" s="365" t="s">
        <v>1237</v>
      </c>
      <c r="C355" s="443" t="s">
        <v>797</v>
      </c>
      <c r="D355" s="444">
        <f>SUM(D356:D362)</f>
        <v>135</v>
      </c>
      <c r="E355" s="344"/>
      <c r="F355" s="623">
        <f>SUM(F356:F362)</f>
        <v>0</v>
      </c>
      <c r="G355" s="574"/>
      <c r="H355" s="541"/>
      <c r="I355" s="545"/>
      <c r="J355" s="80"/>
      <c r="K355" s="80"/>
      <c r="L355" s="80"/>
      <c r="M355" s="80"/>
    </row>
    <row r="356" spans="1:13" s="203" customFormat="1" x14ac:dyDescent="0.25">
      <c r="A356" s="86"/>
      <c r="B356" s="365" t="s">
        <v>1245</v>
      </c>
      <c r="C356" s="435" t="s">
        <v>791</v>
      </c>
      <c r="D356" s="440">
        <v>15</v>
      </c>
      <c r="E356" s="164"/>
      <c r="F356" s="575"/>
      <c r="G356" s="574"/>
      <c r="H356" s="541"/>
      <c r="I356" s="545"/>
      <c r="J356" s="80"/>
      <c r="K356" s="80"/>
      <c r="L356" s="80"/>
      <c r="M356" s="80"/>
    </row>
    <row r="357" spans="1:13" s="203" customFormat="1" x14ac:dyDescent="0.25">
      <c r="A357" s="86"/>
      <c r="B357" s="365" t="s">
        <v>1246</v>
      </c>
      <c r="C357" s="435" t="s">
        <v>792</v>
      </c>
      <c r="D357" s="440">
        <v>15</v>
      </c>
      <c r="E357" s="164"/>
      <c r="F357" s="575"/>
      <c r="G357" s="574"/>
      <c r="H357" s="541"/>
      <c r="I357" s="545"/>
      <c r="J357" s="80"/>
      <c r="K357" s="80"/>
      <c r="L357" s="80"/>
      <c r="M357" s="80"/>
    </row>
    <row r="358" spans="1:13" s="203" customFormat="1" x14ac:dyDescent="0.25">
      <c r="A358" s="86"/>
      <c r="B358" s="365" t="s">
        <v>1247</v>
      </c>
      <c r="C358" s="435" t="s">
        <v>793</v>
      </c>
      <c r="D358" s="440">
        <v>15</v>
      </c>
      <c r="E358" s="164"/>
      <c r="F358" s="575"/>
      <c r="G358" s="574"/>
      <c r="H358" s="541"/>
      <c r="I358" s="545"/>
      <c r="J358" s="80"/>
      <c r="K358" s="80"/>
      <c r="L358" s="80"/>
      <c r="M358" s="80"/>
    </row>
    <row r="359" spans="1:13" s="203" customFormat="1" x14ac:dyDescent="0.25">
      <c r="A359" s="86"/>
      <c r="B359" s="365" t="s">
        <v>1248</v>
      </c>
      <c r="C359" s="435" t="s">
        <v>794</v>
      </c>
      <c r="D359" s="440">
        <v>15</v>
      </c>
      <c r="E359" s="164"/>
      <c r="F359" s="575"/>
      <c r="G359" s="574"/>
      <c r="H359" s="541"/>
      <c r="I359" s="545"/>
      <c r="J359" s="80"/>
      <c r="K359" s="80"/>
      <c r="L359" s="80"/>
      <c r="M359" s="80"/>
    </row>
    <row r="360" spans="1:13" s="203" customFormat="1" x14ac:dyDescent="0.25">
      <c r="A360" s="86"/>
      <c r="B360" s="365" t="s">
        <v>1249</v>
      </c>
      <c r="C360" s="435" t="s">
        <v>795</v>
      </c>
      <c r="D360" s="440">
        <v>15</v>
      </c>
      <c r="E360" s="164"/>
      <c r="F360" s="575"/>
      <c r="G360" s="574"/>
      <c r="H360" s="541"/>
      <c r="I360" s="545"/>
      <c r="J360" s="80"/>
      <c r="K360" s="80"/>
      <c r="L360" s="80"/>
      <c r="M360" s="80"/>
    </row>
    <row r="361" spans="1:13" s="203" customFormat="1" x14ac:dyDescent="0.25">
      <c r="A361" s="86"/>
      <c r="B361" s="365" t="s">
        <v>1387</v>
      </c>
      <c r="C361" s="435" t="s">
        <v>1388</v>
      </c>
      <c r="D361" s="440">
        <v>30</v>
      </c>
      <c r="E361" s="164"/>
      <c r="F361" s="575"/>
      <c r="G361" s="574"/>
      <c r="H361" s="541"/>
      <c r="I361" s="545"/>
      <c r="J361" s="80"/>
      <c r="K361" s="80"/>
      <c r="L361" s="80"/>
      <c r="M361" s="80"/>
    </row>
    <row r="362" spans="1:13" s="203" customFormat="1" x14ac:dyDescent="0.25">
      <c r="A362" s="86"/>
      <c r="B362" s="365" t="s">
        <v>1402</v>
      </c>
      <c r="C362" s="435" t="s">
        <v>1401</v>
      </c>
      <c r="D362" s="440">
        <v>30</v>
      </c>
      <c r="E362" s="164"/>
      <c r="F362" s="575"/>
      <c r="G362" s="574"/>
      <c r="H362" s="541"/>
      <c r="I362" s="545"/>
      <c r="J362" s="80"/>
      <c r="K362" s="80"/>
      <c r="L362" s="80"/>
      <c r="M362" s="80"/>
    </row>
    <row r="363" spans="1:13" s="203" customFormat="1" x14ac:dyDescent="0.25">
      <c r="A363" s="86"/>
      <c r="B363" s="365" t="s">
        <v>1244</v>
      </c>
      <c r="C363" s="436" t="s">
        <v>796</v>
      </c>
      <c r="D363" s="438">
        <f>+D364</f>
        <v>40</v>
      </c>
      <c r="E363" s="196"/>
      <c r="F363" s="588">
        <f>+F364</f>
        <v>0</v>
      </c>
      <c r="G363" s="574"/>
      <c r="H363" s="541"/>
      <c r="I363" s="560"/>
      <c r="J363" s="80"/>
      <c r="K363" s="80"/>
      <c r="L363" s="80"/>
      <c r="M363" s="80"/>
    </row>
    <row r="364" spans="1:13" s="203" customFormat="1" x14ac:dyDescent="0.25">
      <c r="A364" s="86"/>
      <c r="B364" s="365" t="s">
        <v>1251</v>
      </c>
      <c r="C364" s="435" t="s">
        <v>798</v>
      </c>
      <c r="D364" s="440">
        <v>40</v>
      </c>
      <c r="E364" s="164"/>
      <c r="F364" s="575"/>
      <c r="G364" s="574"/>
      <c r="H364" s="541"/>
      <c r="I364" s="545"/>
      <c r="J364" s="80"/>
      <c r="K364" s="80"/>
      <c r="L364" s="80"/>
      <c r="M364" s="80"/>
    </row>
    <row r="365" spans="1:13" s="203" customFormat="1" x14ac:dyDescent="0.25">
      <c r="A365" s="86"/>
      <c r="B365" s="365" t="s">
        <v>1250</v>
      </c>
      <c r="C365" s="436" t="s">
        <v>346</v>
      </c>
      <c r="D365" s="438">
        <f>SUM(D366:D370)</f>
        <v>78</v>
      </c>
      <c r="E365" s="438"/>
      <c r="F365" s="606">
        <f>SUM(F366:F370)</f>
        <v>0</v>
      </c>
      <c r="G365" s="574"/>
      <c r="H365" s="541"/>
      <c r="I365" s="545"/>
      <c r="J365" s="80"/>
      <c r="K365" s="80"/>
      <c r="L365" s="80"/>
      <c r="M365" s="80"/>
    </row>
    <row r="366" spans="1:13" s="203" customFormat="1" x14ac:dyDescent="0.25">
      <c r="A366" s="86"/>
      <c r="B366" s="365" t="s">
        <v>1252</v>
      </c>
      <c r="C366" s="435" t="s">
        <v>266</v>
      </c>
      <c r="D366" s="440">
        <v>12</v>
      </c>
      <c r="E366" s="164"/>
      <c r="F366" s="575"/>
      <c r="G366" s="574"/>
      <c r="H366" s="541"/>
      <c r="I366" s="545"/>
      <c r="J366" s="80"/>
      <c r="K366" s="80"/>
      <c r="L366" s="80"/>
      <c r="M366" s="80"/>
    </row>
    <row r="367" spans="1:13" s="203" customFormat="1" x14ac:dyDescent="0.25">
      <c r="A367" s="86"/>
      <c r="B367" s="365" t="s">
        <v>1253</v>
      </c>
      <c r="C367" s="435" t="s">
        <v>345</v>
      </c>
      <c r="D367" s="440">
        <v>20</v>
      </c>
      <c r="E367" s="164"/>
      <c r="F367" s="575"/>
      <c r="G367" s="574"/>
      <c r="H367" s="541"/>
      <c r="I367" s="545"/>
      <c r="J367" s="80"/>
      <c r="K367" s="80"/>
      <c r="L367" s="80"/>
      <c r="M367" s="80"/>
    </row>
    <row r="368" spans="1:13" s="203" customFormat="1" x14ac:dyDescent="0.25">
      <c r="A368" s="86"/>
      <c r="B368" s="365" t="s">
        <v>1254</v>
      </c>
      <c r="C368" s="184" t="s">
        <v>357</v>
      </c>
      <c r="D368" s="175">
        <v>12</v>
      </c>
      <c r="E368" s="164"/>
      <c r="F368" s="575"/>
      <c r="G368" s="574"/>
      <c r="H368" s="541"/>
      <c r="I368" s="545"/>
      <c r="J368" s="80"/>
      <c r="K368" s="80"/>
      <c r="L368" s="80"/>
      <c r="M368" s="80"/>
    </row>
    <row r="369" spans="1:13" s="203" customFormat="1" x14ac:dyDescent="0.25">
      <c r="A369" s="86"/>
      <c r="B369" s="365" t="s">
        <v>1255</v>
      </c>
      <c r="C369" s="184" t="s">
        <v>349</v>
      </c>
      <c r="D369" s="175">
        <v>22</v>
      </c>
      <c r="E369" s="164"/>
      <c r="F369" s="575"/>
      <c r="G369" s="574"/>
      <c r="H369" s="541"/>
      <c r="I369" s="545"/>
      <c r="J369" s="80"/>
      <c r="K369" s="80"/>
      <c r="L369" s="80"/>
      <c r="M369" s="80"/>
    </row>
    <row r="370" spans="1:13" s="203" customFormat="1" x14ac:dyDescent="0.25">
      <c r="A370" s="86"/>
      <c r="B370" s="365" t="s">
        <v>1256</v>
      </c>
      <c r="C370" s="184" t="s">
        <v>247</v>
      </c>
      <c r="D370" s="175">
        <v>12</v>
      </c>
      <c r="E370" s="164"/>
      <c r="F370" s="575"/>
      <c r="G370" s="574"/>
      <c r="H370" s="541"/>
      <c r="I370" s="545"/>
      <c r="J370" s="80"/>
      <c r="K370" s="80"/>
      <c r="L370" s="80"/>
      <c r="M370" s="80"/>
    </row>
    <row r="371" spans="1:13" s="203" customFormat="1" x14ac:dyDescent="0.3">
      <c r="A371" s="86"/>
      <c r="B371" s="365" t="s">
        <v>1257</v>
      </c>
      <c r="C371" s="213" t="s">
        <v>347</v>
      </c>
      <c r="D371" s="196">
        <f>SUM(D372:D373)</f>
        <v>40</v>
      </c>
      <c r="E371" s="196"/>
      <c r="F371" s="588">
        <f>SUM(F372:F373)</f>
        <v>0</v>
      </c>
      <c r="G371" s="574"/>
      <c r="H371" s="541"/>
      <c r="I371" s="624"/>
      <c r="J371" s="80"/>
      <c r="K371" s="80"/>
      <c r="L371" s="80"/>
      <c r="M371" s="80"/>
    </row>
    <row r="372" spans="1:13" s="203" customFormat="1" x14ac:dyDescent="0.3">
      <c r="A372" s="86"/>
      <c r="B372" s="365" t="s">
        <v>1258</v>
      </c>
      <c r="C372" s="184" t="s">
        <v>886</v>
      </c>
      <c r="D372" s="440">
        <v>32</v>
      </c>
      <c r="E372" s="164"/>
      <c r="F372" s="575"/>
      <c r="G372" s="574"/>
      <c r="H372" s="541"/>
      <c r="I372" s="625"/>
      <c r="J372" s="80"/>
      <c r="K372" s="80"/>
      <c r="L372" s="80"/>
      <c r="M372" s="80"/>
    </row>
    <row r="373" spans="1:13" s="203" customFormat="1" x14ac:dyDescent="0.3">
      <c r="A373" s="86"/>
      <c r="B373" s="365" t="s">
        <v>1259</v>
      </c>
      <c r="C373" s="184" t="s">
        <v>887</v>
      </c>
      <c r="D373" s="175">
        <v>8</v>
      </c>
      <c r="E373" s="164"/>
      <c r="F373" s="575"/>
      <c r="G373" s="574"/>
      <c r="H373" s="541"/>
      <c r="I373" s="625"/>
      <c r="J373" s="80"/>
      <c r="K373" s="80"/>
      <c r="L373" s="80"/>
      <c r="M373" s="80"/>
    </row>
    <row r="374" spans="1:13" s="203" customFormat="1" x14ac:dyDescent="0.3">
      <c r="A374" s="86"/>
      <c r="B374" s="365" t="s">
        <v>1260</v>
      </c>
      <c r="C374" s="213" t="s">
        <v>282</v>
      </c>
      <c r="D374" s="196">
        <f>SUM(D375:D375)</f>
        <v>60</v>
      </c>
      <c r="E374" s="219"/>
      <c r="F374" s="626">
        <f>SUM(F375:F375)</f>
        <v>0</v>
      </c>
      <c r="G374" s="574"/>
      <c r="H374" s="541"/>
      <c r="I374" s="625"/>
      <c r="J374" s="80"/>
      <c r="K374" s="80"/>
      <c r="L374" s="80"/>
      <c r="M374" s="80"/>
    </row>
    <row r="375" spans="1:13" s="203" customFormat="1" x14ac:dyDescent="0.25">
      <c r="A375" s="86"/>
      <c r="B375" s="365" t="s">
        <v>1262</v>
      </c>
      <c r="C375" s="184" t="s">
        <v>1551</v>
      </c>
      <c r="D375" s="440">
        <v>60</v>
      </c>
      <c r="E375" s="164"/>
      <c r="F375" s="575"/>
      <c r="G375" s="574"/>
      <c r="H375" s="541"/>
      <c r="I375" s="545"/>
      <c r="J375" s="80"/>
      <c r="K375" s="80"/>
      <c r="L375" s="80"/>
      <c r="M375" s="80"/>
    </row>
    <row r="376" spans="1:13" s="203" customFormat="1" x14ac:dyDescent="0.25">
      <c r="A376" s="86"/>
      <c r="B376" s="365" t="s">
        <v>1261</v>
      </c>
      <c r="C376" s="213" t="s">
        <v>801</v>
      </c>
      <c r="D376" s="196">
        <f>SUM(D377:D382)</f>
        <v>145</v>
      </c>
      <c r="E376" s="196"/>
      <c r="F376" s="588">
        <f>SUM(F377:F382)</f>
        <v>0</v>
      </c>
      <c r="G376" s="574"/>
      <c r="H376" s="541"/>
      <c r="I376" s="545"/>
      <c r="J376" s="80"/>
      <c r="K376" s="80"/>
      <c r="L376" s="80"/>
      <c r="M376" s="80"/>
    </row>
    <row r="377" spans="1:13" s="203" customFormat="1" x14ac:dyDescent="0.25">
      <c r="A377" s="86"/>
      <c r="B377" s="365" t="s">
        <v>1264</v>
      </c>
      <c r="C377" s="184" t="s">
        <v>802</v>
      </c>
      <c r="D377" s="175">
        <v>100</v>
      </c>
      <c r="E377" s="164"/>
      <c r="F377" s="575"/>
      <c r="G377" s="574"/>
      <c r="H377" s="541"/>
      <c r="I377" s="545"/>
      <c r="J377" s="80"/>
      <c r="K377" s="80"/>
      <c r="L377" s="80"/>
      <c r="M377" s="80"/>
    </row>
    <row r="378" spans="1:13" x14ac:dyDescent="0.25">
      <c r="B378" s="365" t="s">
        <v>1265</v>
      </c>
      <c r="C378" s="184" t="s">
        <v>106</v>
      </c>
      <c r="D378" s="175">
        <v>4</v>
      </c>
      <c r="F378" s="575"/>
      <c r="G378" s="574"/>
      <c r="H378" s="541"/>
      <c r="I378" s="545"/>
    </row>
    <row r="379" spans="1:13" x14ac:dyDescent="0.25">
      <c r="B379" s="365" t="s">
        <v>1266</v>
      </c>
      <c r="C379" s="184" t="s">
        <v>61</v>
      </c>
      <c r="D379" s="175">
        <v>2</v>
      </c>
      <c r="F379" s="575"/>
      <c r="G379" s="574"/>
      <c r="H379" s="541"/>
      <c r="I379" s="545"/>
    </row>
    <row r="380" spans="1:13" x14ac:dyDescent="0.25">
      <c r="B380" s="365" t="s">
        <v>1267</v>
      </c>
      <c r="C380" s="184" t="s">
        <v>803</v>
      </c>
      <c r="D380" s="175">
        <v>34</v>
      </c>
      <c r="F380" s="575"/>
      <c r="G380" s="574"/>
      <c r="H380" s="541"/>
      <c r="I380" s="545"/>
    </row>
    <row r="381" spans="1:13" x14ac:dyDescent="0.25">
      <c r="B381" s="365" t="s">
        <v>1268</v>
      </c>
      <c r="C381" s="184" t="s">
        <v>259</v>
      </c>
      <c r="D381" s="175">
        <v>3</v>
      </c>
      <c r="F381" s="575"/>
      <c r="G381" s="574"/>
      <c r="H381" s="541"/>
      <c r="I381" s="545"/>
    </row>
    <row r="382" spans="1:13" x14ac:dyDescent="0.25">
      <c r="B382" s="365" t="s">
        <v>1269</v>
      </c>
      <c r="C382" s="184" t="s">
        <v>61</v>
      </c>
      <c r="D382" s="175">
        <v>2</v>
      </c>
      <c r="F382" s="575"/>
      <c r="G382" s="574"/>
      <c r="H382" s="541"/>
      <c r="I382" s="545"/>
    </row>
    <row r="383" spans="1:13" x14ac:dyDescent="0.25">
      <c r="B383" s="365" t="s">
        <v>1263</v>
      </c>
      <c r="C383" s="213" t="s">
        <v>799</v>
      </c>
      <c r="D383" s="438">
        <v>100</v>
      </c>
      <c r="F383" s="575"/>
      <c r="G383" s="574"/>
      <c r="H383" s="541"/>
      <c r="I383" s="623"/>
    </row>
    <row r="384" spans="1:13" x14ac:dyDescent="0.25">
      <c r="B384" s="365" t="s">
        <v>1270</v>
      </c>
      <c r="C384" s="213" t="s">
        <v>1404</v>
      </c>
      <c r="D384" s="196">
        <f>SUM(D385:D387)</f>
        <v>107.97499999999999</v>
      </c>
      <c r="E384" s="196"/>
      <c r="F384" s="588">
        <f>SUM(F385:F387)</f>
        <v>0</v>
      </c>
      <c r="G384" s="574"/>
      <c r="H384" s="541"/>
      <c r="I384" s="545"/>
    </row>
    <row r="385" spans="1:9" x14ac:dyDescent="0.25">
      <c r="B385" s="365" t="s">
        <v>1272</v>
      </c>
      <c r="C385" s="188" t="s">
        <v>366</v>
      </c>
      <c r="D385" s="175">
        <f>(5+36)*1.125-0.1</f>
        <v>46.024999999999999</v>
      </c>
      <c r="F385" s="575"/>
      <c r="G385" s="574"/>
      <c r="H385" s="541"/>
      <c r="I385" s="545"/>
    </row>
    <row r="386" spans="1:9" x14ac:dyDescent="0.25">
      <c r="B386" s="365" t="s">
        <v>1273</v>
      </c>
      <c r="C386" s="188" t="s">
        <v>365</v>
      </c>
      <c r="D386" s="175">
        <f>(4+30)*1.125-0.3</f>
        <v>37.950000000000003</v>
      </c>
      <c r="F386" s="575"/>
      <c r="G386" s="574"/>
      <c r="H386" s="541"/>
      <c r="I386" s="627"/>
    </row>
    <row r="387" spans="1:9" x14ac:dyDescent="0.25">
      <c r="B387" s="365" t="s">
        <v>1274</v>
      </c>
      <c r="C387" s="188" t="s">
        <v>350</v>
      </c>
      <c r="D387" s="175">
        <v>24</v>
      </c>
      <c r="F387" s="575"/>
      <c r="G387" s="574"/>
      <c r="H387" s="541"/>
      <c r="I387" s="545"/>
    </row>
    <row r="388" spans="1:9" x14ac:dyDescent="0.25">
      <c r="A388" s="86" t="s">
        <v>307</v>
      </c>
      <c r="B388" s="365" t="s">
        <v>1271</v>
      </c>
      <c r="C388" s="218" t="s">
        <v>1403</v>
      </c>
      <c r="D388" s="196">
        <f>SUM(D389:D391)</f>
        <v>42</v>
      </c>
      <c r="E388" s="196"/>
      <c r="F388" s="588">
        <f>SUM(F389:F391)</f>
        <v>0</v>
      </c>
      <c r="G388" s="574"/>
      <c r="H388" s="541"/>
      <c r="I388" s="545"/>
    </row>
    <row r="389" spans="1:9" x14ac:dyDescent="0.25">
      <c r="B389" s="365" t="s">
        <v>1276</v>
      </c>
      <c r="C389" s="188" t="s">
        <v>366</v>
      </c>
      <c r="D389" s="175">
        <v>18</v>
      </c>
      <c r="F389" s="575"/>
      <c r="G389" s="574"/>
      <c r="H389" s="541"/>
      <c r="I389" s="545"/>
    </row>
    <row r="390" spans="1:9" x14ac:dyDescent="0.25">
      <c r="B390" s="365" t="s">
        <v>1277</v>
      </c>
      <c r="C390" s="188" t="s">
        <v>365</v>
      </c>
      <c r="D390" s="175">
        <v>16</v>
      </c>
      <c r="F390" s="575"/>
      <c r="G390" s="574"/>
      <c r="H390" s="541"/>
      <c r="I390" s="545"/>
    </row>
    <row r="391" spans="1:9" x14ac:dyDescent="0.25">
      <c r="B391" s="365" t="s">
        <v>1278</v>
      </c>
      <c r="C391" s="188" t="s">
        <v>744</v>
      </c>
      <c r="D391" s="175">
        <v>8</v>
      </c>
      <c r="F391" s="575"/>
      <c r="G391" s="574"/>
      <c r="H391" s="541"/>
      <c r="I391" s="545"/>
    </row>
    <row r="392" spans="1:9" x14ac:dyDescent="0.25">
      <c r="B392" s="365" t="s">
        <v>1275</v>
      </c>
      <c r="C392" s="213" t="s">
        <v>260</v>
      </c>
      <c r="D392" s="196">
        <v>8</v>
      </c>
      <c r="E392" s="219"/>
      <c r="F392" s="603"/>
      <c r="G392" s="574"/>
      <c r="H392" s="541"/>
      <c r="I392" s="545"/>
    </row>
    <row r="393" spans="1:9" x14ac:dyDescent="0.25">
      <c r="B393" s="365" t="s">
        <v>1279</v>
      </c>
      <c r="C393" s="213" t="s">
        <v>280</v>
      </c>
      <c r="D393" s="196">
        <f>SUM(D394:D396)</f>
        <v>112</v>
      </c>
      <c r="E393" s="219"/>
      <c r="F393" s="626">
        <f>SUM(F394:F396)</f>
        <v>0</v>
      </c>
      <c r="G393" s="574"/>
      <c r="H393" s="541"/>
      <c r="I393" s="545"/>
    </row>
    <row r="394" spans="1:9" x14ac:dyDescent="0.25">
      <c r="B394" s="365" t="s">
        <v>1281</v>
      </c>
      <c r="C394" s="435" t="s">
        <v>275</v>
      </c>
      <c r="D394" s="440">
        <v>30</v>
      </c>
      <c r="F394" s="575"/>
      <c r="G394" s="574"/>
      <c r="H394" s="541"/>
      <c r="I394" s="545"/>
    </row>
    <row r="395" spans="1:9" x14ac:dyDescent="0.25">
      <c r="B395" s="365" t="s">
        <v>1282</v>
      </c>
      <c r="C395" s="499" t="s">
        <v>1809</v>
      </c>
      <c r="D395" s="440">
        <v>70</v>
      </c>
      <c r="F395" s="575"/>
      <c r="G395" s="627"/>
      <c r="H395" s="541"/>
      <c r="I395" s="545"/>
    </row>
    <row r="396" spans="1:9" x14ac:dyDescent="0.25">
      <c r="B396" s="365" t="s">
        <v>1283</v>
      </c>
      <c r="C396" s="499" t="s">
        <v>76</v>
      </c>
      <c r="D396" s="440">
        <v>12</v>
      </c>
      <c r="F396" s="575"/>
      <c r="G396" s="574"/>
      <c r="H396" s="541"/>
      <c r="I396" s="545"/>
    </row>
    <row r="397" spans="1:9" x14ac:dyDescent="0.25">
      <c r="B397" s="365" t="s">
        <v>1280</v>
      </c>
      <c r="C397" s="500" t="s">
        <v>281</v>
      </c>
      <c r="D397" s="438">
        <f>SUM(D398:D399)</f>
        <v>40</v>
      </c>
      <c r="E397" s="219"/>
      <c r="F397" s="626">
        <f>SUM(F398:F399)</f>
        <v>0</v>
      </c>
      <c r="G397" s="574"/>
      <c r="H397" s="541"/>
      <c r="I397" s="545"/>
    </row>
    <row r="398" spans="1:9" x14ac:dyDescent="0.25">
      <c r="B398" s="365" t="s">
        <v>1285</v>
      </c>
      <c r="C398" s="501" t="s">
        <v>1514</v>
      </c>
      <c r="D398" s="440">
        <v>15</v>
      </c>
      <c r="F398" s="575"/>
      <c r="G398" s="574"/>
      <c r="H398" s="541"/>
      <c r="I398" s="545"/>
    </row>
    <row r="399" spans="1:9" x14ac:dyDescent="0.25">
      <c r="B399" s="365" t="s">
        <v>1286</v>
      </c>
      <c r="C399" s="179" t="s">
        <v>800</v>
      </c>
      <c r="D399" s="440">
        <v>25</v>
      </c>
      <c r="F399" s="575"/>
      <c r="G399" s="574"/>
      <c r="H399" s="541"/>
      <c r="I399" s="545"/>
    </row>
    <row r="400" spans="1:9" x14ac:dyDescent="0.25">
      <c r="B400" s="365" t="s">
        <v>1284</v>
      </c>
      <c r="C400" s="502" t="s">
        <v>79</v>
      </c>
      <c r="D400" s="438">
        <f>SUM(D401:D402)</f>
        <v>76</v>
      </c>
      <c r="E400" s="219"/>
      <c r="F400" s="626">
        <f>SUM(F401:F402)</f>
        <v>0</v>
      </c>
      <c r="G400" s="574"/>
      <c r="H400" s="541"/>
      <c r="I400" s="545"/>
    </row>
    <row r="401" spans="2:9" x14ac:dyDescent="0.25">
      <c r="B401" s="365" t="s">
        <v>1288</v>
      </c>
      <c r="C401" s="499" t="s">
        <v>358</v>
      </c>
      <c r="D401" s="440">
        <v>20</v>
      </c>
      <c r="F401" s="575"/>
      <c r="G401" s="574"/>
      <c r="H401" s="541"/>
      <c r="I401" s="545"/>
    </row>
    <row r="402" spans="2:9" x14ac:dyDescent="0.25">
      <c r="B402" s="365" t="s">
        <v>1289</v>
      </c>
      <c r="C402" s="499" t="s">
        <v>1552</v>
      </c>
      <c r="D402" s="440">
        <f>7*8</f>
        <v>56</v>
      </c>
      <c r="F402" s="575"/>
      <c r="G402" s="574"/>
      <c r="H402" s="541"/>
      <c r="I402" s="545"/>
    </row>
    <row r="403" spans="2:9" x14ac:dyDescent="0.25">
      <c r="B403" s="365" t="s">
        <v>1287</v>
      </c>
      <c r="C403" s="502" t="s">
        <v>888</v>
      </c>
      <c r="D403" s="438">
        <f>SUM(D404:D422)</f>
        <v>577</v>
      </c>
      <c r="E403" s="196"/>
      <c r="F403" s="588">
        <f>SUM(F404:F422)</f>
        <v>0</v>
      </c>
      <c r="G403" s="574"/>
      <c r="H403" s="541"/>
      <c r="I403" s="545"/>
    </row>
    <row r="404" spans="2:9" x14ac:dyDescent="0.25">
      <c r="B404" s="365" t="s">
        <v>1290</v>
      </c>
      <c r="C404" s="495" t="s">
        <v>889</v>
      </c>
      <c r="D404" s="494">
        <v>30</v>
      </c>
      <c r="F404" s="628"/>
      <c r="G404" s="574"/>
      <c r="H404" s="541"/>
      <c r="I404" s="545"/>
    </row>
    <row r="405" spans="2:9" x14ac:dyDescent="0.25">
      <c r="B405" s="365" t="s">
        <v>1291</v>
      </c>
      <c r="C405" s="495" t="s">
        <v>360</v>
      </c>
      <c r="D405" s="494">
        <v>8</v>
      </c>
      <c r="F405" s="629"/>
      <c r="G405" s="574"/>
      <c r="H405" s="541"/>
      <c r="I405" s="545"/>
    </row>
    <row r="406" spans="2:9" x14ac:dyDescent="0.25">
      <c r="B406" s="365" t="s">
        <v>1292</v>
      </c>
      <c r="C406" s="495" t="s">
        <v>361</v>
      </c>
      <c r="D406" s="494">
        <v>25</v>
      </c>
      <c r="F406" s="628"/>
      <c r="G406" s="574"/>
      <c r="H406" s="541"/>
      <c r="I406" s="545"/>
    </row>
    <row r="407" spans="2:9" x14ac:dyDescent="0.25">
      <c r="B407" s="365" t="s">
        <v>1293</v>
      </c>
      <c r="C407" s="495" t="s">
        <v>362</v>
      </c>
      <c r="D407" s="494">
        <v>25</v>
      </c>
      <c r="F407" s="628"/>
      <c r="G407" s="574"/>
      <c r="H407" s="541"/>
      <c r="I407" s="545"/>
    </row>
    <row r="408" spans="2:9" x14ac:dyDescent="0.25">
      <c r="B408" s="365" t="s">
        <v>1294</v>
      </c>
      <c r="C408" s="495" t="s">
        <v>890</v>
      </c>
      <c r="D408" s="494">
        <v>40</v>
      </c>
      <c r="F408" s="628"/>
      <c r="G408" s="574"/>
      <c r="H408" s="541"/>
      <c r="I408" s="545"/>
    </row>
    <row r="409" spans="2:9" x14ac:dyDescent="0.25">
      <c r="B409" s="365" t="s">
        <v>1295</v>
      </c>
      <c r="C409" s="495" t="s">
        <v>891</v>
      </c>
      <c r="D409" s="494">
        <v>15</v>
      </c>
      <c r="E409" s="80"/>
      <c r="F409" s="628"/>
      <c r="G409" s="574"/>
      <c r="H409" s="541"/>
      <c r="I409" s="545"/>
    </row>
    <row r="410" spans="2:9" x14ac:dyDescent="0.25">
      <c r="B410" s="365" t="s">
        <v>1296</v>
      </c>
      <c r="C410" s="354" t="s">
        <v>1378</v>
      </c>
      <c r="D410" s="362">
        <v>8</v>
      </c>
      <c r="E410" s="80"/>
      <c r="F410" s="629"/>
      <c r="G410" s="574"/>
      <c r="H410" s="541"/>
      <c r="I410" s="545"/>
    </row>
    <row r="411" spans="2:9" x14ac:dyDescent="0.25">
      <c r="B411" s="365" t="s">
        <v>1297</v>
      </c>
      <c r="C411" s="354" t="s">
        <v>1376</v>
      </c>
      <c r="D411" s="494">
        <v>18</v>
      </c>
      <c r="E411" s="80"/>
      <c r="F411" s="629"/>
      <c r="G411" s="574"/>
      <c r="H411" s="541"/>
      <c r="I411" s="630"/>
    </row>
    <row r="412" spans="2:9" x14ac:dyDescent="0.25">
      <c r="B412" s="365" t="s">
        <v>1298</v>
      </c>
      <c r="C412" s="132" t="s">
        <v>81</v>
      </c>
      <c r="D412" s="494">
        <v>25</v>
      </c>
      <c r="F412" s="575"/>
      <c r="G412" s="574"/>
      <c r="H412" s="541"/>
      <c r="I412" s="545"/>
    </row>
    <row r="413" spans="2:9" x14ac:dyDescent="0.25">
      <c r="B413" s="365" t="s">
        <v>1299</v>
      </c>
      <c r="C413" s="132" t="s">
        <v>82</v>
      </c>
      <c r="D413" s="494">
        <v>80</v>
      </c>
      <c r="F413" s="575"/>
      <c r="G413" s="574"/>
      <c r="H413" s="541"/>
      <c r="I413" s="545"/>
    </row>
    <row r="414" spans="2:9" x14ac:dyDescent="0.25">
      <c r="B414" s="365" t="s">
        <v>1300</v>
      </c>
      <c r="C414" s="132" t="s">
        <v>83</v>
      </c>
      <c r="D414" s="494">
        <v>80</v>
      </c>
      <c r="F414" s="575"/>
      <c r="G414" s="574"/>
      <c r="H414" s="541"/>
      <c r="I414" s="545"/>
    </row>
    <row r="415" spans="2:9" x14ac:dyDescent="0.25">
      <c r="B415" s="365" t="s">
        <v>1301</v>
      </c>
      <c r="C415" s="132" t="s">
        <v>84</v>
      </c>
      <c r="D415" s="494">
        <v>60</v>
      </c>
      <c r="F415" s="575"/>
      <c r="G415" s="574"/>
      <c r="H415" s="541"/>
      <c r="I415" s="545"/>
    </row>
    <row r="416" spans="2:9" x14ac:dyDescent="0.25">
      <c r="B416" s="365" t="s">
        <v>1302</v>
      </c>
      <c r="C416" s="132" t="s">
        <v>1468</v>
      </c>
      <c r="D416" s="494">
        <v>40</v>
      </c>
      <c r="F416" s="575"/>
      <c r="G416" s="574"/>
      <c r="H416" s="541"/>
      <c r="I416" s="545"/>
    </row>
    <row r="417" spans="1:11" x14ac:dyDescent="0.25">
      <c r="B417" s="365" t="s">
        <v>1303</v>
      </c>
      <c r="C417" s="132" t="s">
        <v>85</v>
      </c>
      <c r="D417" s="494">
        <v>40</v>
      </c>
      <c r="F417" s="575"/>
      <c r="G417" s="574"/>
      <c r="H417" s="541"/>
      <c r="I417" s="545"/>
    </row>
    <row r="418" spans="1:11" x14ac:dyDescent="0.25">
      <c r="B418" s="365" t="s">
        <v>1304</v>
      </c>
      <c r="C418" s="132" t="s">
        <v>86</v>
      </c>
      <c r="D418" s="362">
        <v>30</v>
      </c>
      <c r="F418" s="575"/>
      <c r="G418" s="574"/>
      <c r="H418" s="541"/>
      <c r="I418" s="545"/>
    </row>
    <row r="419" spans="1:11" x14ac:dyDescent="0.25">
      <c r="B419" s="365" t="s">
        <v>1305</v>
      </c>
      <c r="C419" s="132" t="s">
        <v>287</v>
      </c>
      <c r="D419" s="362">
        <v>15</v>
      </c>
      <c r="F419" s="575"/>
      <c r="G419" s="574"/>
      <c r="H419" s="541"/>
      <c r="I419" s="545"/>
    </row>
    <row r="420" spans="1:11" x14ac:dyDescent="0.25">
      <c r="B420" s="365" t="s">
        <v>1306</v>
      </c>
      <c r="C420" s="132" t="s">
        <v>291</v>
      </c>
      <c r="D420" s="362">
        <v>12</v>
      </c>
      <c r="F420" s="575"/>
      <c r="G420" s="631"/>
      <c r="H420" s="541"/>
      <c r="I420" s="545"/>
    </row>
    <row r="421" spans="1:11" x14ac:dyDescent="0.25">
      <c r="B421" s="365" t="s">
        <v>1307</v>
      </c>
      <c r="C421" s="132" t="s">
        <v>892</v>
      </c>
      <c r="D421" s="362">
        <v>8</v>
      </c>
      <c r="F421" s="575"/>
      <c r="G421" s="631"/>
      <c r="H421" s="541"/>
      <c r="I421" s="545"/>
      <c r="J421" s="312"/>
      <c r="K421" s="175"/>
    </row>
    <row r="422" spans="1:11" x14ac:dyDescent="0.25">
      <c r="B422" s="365" t="s">
        <v>1377</v>
      </c>
      <c r="C422" s="495" t="s">
        <v>1500</v>
      </c>
      <c r="D422" s="494">
        <v>18</v>
      </c>
      <c r="F422" s="575"/>
      <c r="G422" s="631"/>
      <c r="H422" s="541"/>
      <c r="I422" s="545"/>
    </row>
    <row r="423" spans="1:11" x14ac:dyDescent="0.25">
      <c r="F423" s="576"/>
      <c r="G423" s="574"/>
      <c r="H423" s="541"/>
      <c r="I423" s="545"/>
    </row>
    <row r="424" spans="1:11" x14ac:dyDescent="0.25">
      <c r="A424" s="455"/>
      <c r="B424" s="445" t="s">
        <v>1308</v>
      </c>
      <c r="C424" s="457" t="s">
        <v>293</v>
      </c>
      <c r="D424" s="447">
        <f>7500*0.22</f>
        <v>1650</v>
      </c>
      <c r="E424" s="456"/>
      <c r="F424" s="603"/>
      <c r="G424" s="574"/>
      <c r="H424" s="541"/>
      <c r="I424" s="545"/>
    </row>
    <row r="425" spans="1:11" x14ac:dyDescent="0.25">
      <c r="B425" s="458"/>
      <c r="C425" s="316"/>
      <c r="D425" s="224"/>
      <c r="F425" s="576"/>
      <c r="G425" s="574"/>
      <c r="H425" s="541"/>
      <c r="I425" s="545"/>
    </row>
    <row r="426" spans="1:11" x14ac:dyDescent="0.25">
      <c r="A426" s="455"/>
      <c r="B426" s="446" t="s">
        <v>1309</v>
      </c>
      <c r="C426" s="446" t="s">
        <v>1808</v>
      </c>
      <c r="D426" s="447">
        <f>65*30</f>
        <v>1950</v>
      </c>
      <c r="E426" s="456"/>
      <c r="F426" s="603"/>
      <c r="G426" s="574" t="s">
        <v>1367</v>
      </c>
      <c r="H426" s="541"/>
      <c r="I426" s="545"/>
    </row>
    <row r="427" spans="1:11" x14ac:dyDescent="0.25">
      <c r="A427" s="88"/>
      <c r="B427" s="318"/>
      <c r="C427" s="318"/>
      <c r="D427" s="215"/>
      <c r="E427" s="219"/>
      <c r="F427" s="626"/>
      <c r="G427" s="574"/>
      <c r="H427" s="541"/>
      <c r="I427" s="545"/>
    </row>
    <row r="428" spans="1:11" x14ac:dyDescent="0.25">
      <c r="A428" s="455"/>
      <c r="B428" s="446" t="s">
        <v>1310</v>
      </c>
      <c r="C428" s="446" t="s">
        <v>1553</v>
      </c>
      <c r="D428" s="447">
        <v>100</v>
      </c>
      <c r="E428" s="456"/>
      <c r="F428" s="603"/>
      <c r="G428" s="574" t="s">
        <v>1368</v>
      </c>
      <c r="H428" s="541"/>
      <c r="I428" s="545"/>
    </row>
    <row r="429" spans="1:11" s="336" customFormat="1" x14ac:dyDescent="0.25">
      <c r="A429" s="225"/>
      <c r="B429" s="225"/>
      <c r="C429" s="225"/>
      <c r="D429" s="254"/>
      <c r="E429" s="254"/>
      <c r="F429" s="632"/>
      <c r="G429" s="633"/>
      <c r="H429" s="541"/>
      <c r="I429" s="617"/>
    </row>
    <row r="430" spans="1:11" s="336" customFormat="1" x14ac:dyDescent="0.25">
      <c r="A430" s="388"/>
      <c r="B430" s="388" t="s">
        <v>1557</v>
      </c>
      <c r="C430" s="388" t="s">
        <v>1311</v>
      </c>
      <c r="D430" s="389">
        <f>+D436</f>
        <v>275</v>
      </c>
      <c r="E430" s="389"/>
      <c r="F430" s="634">
        <f>SUM(F436)</f>
        <v>0</v>
      </c>
      <c r="G430" s="633" t="s">
        <v>1369</v>
      </c>
      <c r="H430" s="541"/>
      <c r="I430" s="617"/>
    </row>
    <row r="431" spans="1:11" s="336" customFormat="1" x14ac:dyDescent="0.25">
      <c r="A431" s="390"/>
      <c r="B431" s="390"/>
      <c r="C431" s="390" t="s">
        <v>1556</v>
      </c>
      <c r="D431" s="391"/>
      <c r="E431" s="215"/>
      <c r="F431" s="632"/>
      <c r="G431" s="633"/>
      <c r="H431" s="543"/>
      <c r="I431" s="617"/>
    </row>
    <row r="432" spans="1:11" s="336" customFormat="1" x14ac:dyDescent="0.25">
      <c r="A432" s="390"/>
      <c r="B432" s="390"/>
      <c r="C432" s="390" t="s">
        <v>1316</v>
      </c>
      <c r="D432" s="391"/>
      <c r="E432" s="215"/>
      <c r="F432" s="632"/>
      <c r="G432" s="633"/>
      <c r="H432" s="543"/>
      <c r="I432" s="617"/>
    </row>
    <row r="433" spans="1:9" s="336" customFormat="1" x14ac:dyDescent="0.25">
      <c r="A433" s="390"/>
      <c r="B433" s="390"/>
      <c r="C433" s="396" t="s">
        <v>1317</v>
      </c>
      <c r="D433" s="391"/>
      <c r="E433" s="215"/>
      <c r="F433" s="632"/>
      <c r="G433" s="633"/>
      <c r="H433" s="543"/>
      <c r="I433" s="617"/>
    </row>
    <row r="434" spans="1:9" s="336" customFormat="1" x14ac:dyDescent="0.25">
      <c r="A434" s="227"/>
      <c r="B434" s="227"/>
      <c r="C434" s="397" t="s">
        <v>1315</v>
      </c>
      <c r="D434" s="392"/>
      <c r="E434" s="215"/>
      <c r="F434" s="632"/>
      <c r="G434" s="633"/>
      <c r="H434" s="543"/>
      <c r="I434" s="617"/>
    </row>
    <row r="435" spans="1:9" x14ac:dyDescent="0.25">
      <c r="A435" s="393"/>
      <c r="B435" s="393"/>
      <c r="C435" s="227" t="s">
        <v>1318</v>
      </c>
      <c r="D435" s="364"/>
      <c r="E435" s="219"/>
      <c r="F435" s="626"/>
      <c r="G435" s="574"/>
      <c r="H435" s="653"/>
      <c r="I435" s="545"/>
    </row>
    <row r="436" spans="1:9" ht="33" x14ac:dyDescent="0.25">
      <c r="A436" s="393"/>
      <c r="B436" s="393"/>
      <c r="C436" s="395" t="s">
        <v>1319</v>
      </c>
      <c r="D436" s="364">
        <v>275</v>
      </c>
      <c r="E436" s="219"/>
      <c r="F436" s="636"/>
      <c r="G436" s="574" t="s">
        <v>1369</v>
      </c>
      <c r="H436" s="653"/>
      <c r="I436" s="545"/>
    </row>
    <row r="437" spans="1:9" x14ac:dyDescent="0.25">
      <c r="A437" s="88"/>
      <c r="B437" s="88"/>
      <c r="C437" s="394"/>
      <c r="D437" s="219"/>
      <c r="E437" s="219"/>
      <c r="F437" s="219"/>
    </row>
    <row r="438" spans="1:9" x14ac:dyDescent="0.25">
      <c r="A438" s="88"/>
      <c r="B438" s="88"/>
      <c r="C438" s="225"/>
      <c r="D438" s="219"/>
      <c r="E438" s="219"/>
      <c r="F438" s="219"/>
    </row>
    <row r="439" spans="1:9" x14ac:dyDescent="0.25">
      <c r="A439" s="373"/>
      <c r="B439" s="373"/>
      <c r="C439" s="136" t="s">
        <v>242</v>
      </c>
      <c r="D439" s="323" t="s">
        <v>62</v>
      </c>
      <c r="E439" s="166"/>
      <c r="F439" s="166"/>
      <c r="G439" s="421"/>
      <c r="H439" s="348"/>
    </row>
    <row r="440" spans="1:9" x14ac:dyDescent="0.25">
      <c r="A440" s="365"/>
      <c r="B440" s="365"/>
      <c r="C440" s="185" t="s">
        <v>63</v>
      </c>
      <c r="D440" s="199">
        <v>18</v>
      </c>
      <c r="E440" s="170"/>
      <c r="F440" s="321"/>
      <c r="G440" s="350"/>
      <c r="H440" s="350"/>
    </row>
    <row r="441" spans="1:9" x14ac:dyDescent="0.25">
      <c r="A441" s="365"/>
      <c r="B441" s="365"/>
      <c r="C441" s="185" t="s">
        <v>64</v>
      </c>
      <c r="D441" s="199" t="s">
        <v>1558</v>
      </c>
      <c r="E441" s="170"/>
      <c r="F441" s="321"/>
      <c r="G441" s="350"/>
      <c r="H441" s="350"/>
    </row>
    <row r="442" spans="1:9" x14ac:dyDescent="0.25">
      <c r="A442" s="365"/>
      <c r="B442" s="365"/>
      <c r="C442" s="185" t="s">
        <v>65</v>
      </c>
      <c r="D442" s="199" t="s">
        <v>66</v>
      </c>
      <c r="E442" s="170"/>
      <c r="F442" s="321"/>
      <c r="G442" s="350"/>
      <c r="H442" s="350"/>
    </row>
    <row r="443" spans="1:9" x14ac:dyDescent="0.25">
      <c r="A443" s="365"/>
      <c r="B443" s="365"/>
      <c r="C443" s="185" t="s">
        <v>1497</v>
      </c>
      <c r="D443" s="199">
        <v>15</v>
      </c>
      <c r="E443" s="170"/>
      <c r="F443" s="321"/>
      <c r="G443" s="350"/>
      <c r="H443" s="350"/>
    </row>
    <row r="444" spans="1:9" x14ac:dyDescent="0.25">
      <c r="A444" s="365"/>
      <c r="B444" s="365"/>
      <c r="C444" s="186" t="s">
        <v>68</v>
      </c>
      <c r="D444" s="199">
        <v>25</v>
      </c>
      <c r="E444" s="170"/>
      <c r="F444" s="321"/>
      <c r="G444" s="425"/>
      <c r="H444" s="351"/>
    </row>
    <row r="445" spans="1:9" x14ac:dyDescent="0.25">
      <c r="A445" s="365"/>
      <c r="B445" s="365"/>
      <c r="C445" s="186" t="s">
        <v>69</v>
      </c>
      <c r="D445" s="199">
        <v>30</v>
      </c>
      <c r="E445" s="172"/>
      <c r="F445" s="321"/>
      <c r="G445" s="350"/>
      <c r="H445" s="350"/>
    </row>
    <row r="446" spans="1:9" x14ac:dyDescent="0.25">
      <c r="A446" s="365"/>
      <c r="B446" s="365"/>
      <c r="C446" s="186" t="s">
        <v>70</v>
      </c>
      <c r="D446" s="199">
        <v>35</v>
      </c>
      <c r="E446" s="170"/>
      <c r="F446" s="321"/>
      <c r="G446" s="350"/>
      <c r="H446" s="350"/>
    </row>
    <row r="447" spans="1:9" x14ac:dyDescent="0.25">
      <c r="A447" s="365"/>
      <c r="B447" s="365"/>
      <c r="C447" s="185" t="s">
        <v>71</v>
      </c>
      <c r="D447" s="199" t="s">
        <v>66</v>
      </c>
      <c r="E447" s="175"/>
      <c r="F447" s="321"/>
      <c r="G447" s="426"/>
      <c r="H447" s="352"/>
    </row>
    <row r="448" spans="1:9" x14ac:dyDescent="0.25">
      <c r="A448" s="365"/>
      <c r="B448" s="365"/>
      <c r="C448" s="185" t="s">
        <v>72</v>
      </c>
      <c r="D448" s="199">
        <v>10</v>
      </c>
      <c r="E448" s="175"/>
      <c r="F448" s="321"/>
      <c r="G448" s="426"/>
      <c r="H448" s="352"/>
    </row>
    <row r="449" spans="1:9" x14ac:dyDescent="0.25">
      <c r="A449" s="365"/>
      <c r="B449" s="365"/>
      <c r="C449" s="187"/>
      <c r="D449" s="200"/>
      <c r="E449" s="175"/>
      <c r="F449" s="165"/>
      <c r="G449" s="421"/>
      <c r="H449" s="348"/>
    </row>
    <row r="450" spans="1:9" x14ac:dyDescent="0.25">
      <c r="A450" s="373"/>
      <c r="B450" s="373"/>
      <c r="C450" s="136" t="s">
        <v>73</v>
      </c>
      <c r="D450" s="323" t="s">
        <v>62</v>
      </c>
      <c r="E450" s="166"/>
      <c r="F450" s="166"/>
      <c r="G450" s="421"/>
      <c r="H450" s="348"/>
    </row>
    <row r="451" spans="1:9" x14ac:dyDescent="0.25">
      <c r="A451" s="365"/>
      <c r="B451" s="365"/>
      <c r="C451" s="139" t="s">
        <v>305</v>
      </c>
      <c r="D451" s="199">
        <v>40</v>
      </c>
      <c r="E451" s="170"/>
      <c r="F451" s="322"/>
      <c r="G451" s="425"/>
      <c r="H451" s="351"/>
    </row>
    <row r="452" spans="1:9" x14ac:dyDescent="0.25">
      <c r="A452" s="365"/>
      <c r="B452" s="365"/>
      <c r="C452" s="139" t="s">
        <v>74</v>
      </c>
      <c r="D452" s="199">
        <v>15</v>
      </c>
      <c r="E452" s="170"/>
      <c r="F452" s="322"/>
      <c r="G452" s="425"/>
      <c r="H452" s="351"/>
    </row>
    <row r="453" spans="1:9" x14ac:dyDescent="0.25">
      <c r="A453" s="365"/>
      <c r="B453" s="365"/>
      <c r="C453" s="139" t="s">
        <v>75</v>
      </c>
      <c r="D453" s="199">
        <v>12</v>
      </c>
      <c r="E453" s="172"/>
      <c r="F453" s="322"/>
      <c r="G453" s="425"/>
      <c r="H453" s="351"/>
    </row>
    <row r="454" spans="1:9" x14ac:dyDescent="0.25">
      <c r="A454" s="365"/>
      <c r="B454" s="365"/>
      <c r="C454" s="139"/>
      <c r="D454" s="334"/>
      <c r="E454" s="172"/>
      <c r="F454" s="322"/>
      <c r="G454" s="425"/>
      <c r="H454" s="351"/>
    </row>
    <row r="455" spans="1:9" ht="15" x14ac:dyDescent="0.25">
      <c r="A455" s="184"/>
      <c r="B455" s="365"/>
      <c r="C455" s="140"/>
      <c r="D455" s="158"/>
      <c r="E455" s="170"/>
      <c r="F455" s="153"/>
      <c r="G455" s="421"/>
      <c r="H455" s="348"/>
      <c r="I455" s="459"/>
    </row>
    <row r="456" spans="1:9" x14ac:dyDescent="0.25">
      <c r="A456" s="378"/>
      <c r="B456" s="379"/>
      <c r="C456" s="144" t="s">
        <v>1208</v>
      </c>
      <c r="D456" s="162"/>
      <c r="E456" s="162"/>
      <c r="F456" s="162"/>
      <c r="G456" s="421"/>
      <c r="H456" s="348" t="s">
        <v>1461</v>
      </c>
      <c r="I456" s="459"/>
    </row>
    <row r="458" spans="1:9" x14ac:dyDescent="0.25">
      <c r="A458" s="370"/>
      <c r="B458" s="370"/>
      <c r="C458" s="59" t="s">
        <v>1326</v>
      </c>
      <c r="D458" s="246"/>
      <c r="E458" s="246"/>
      <c r="F458" s="246"/>
    </row>
    <row r="459" spans="1:9" x14ac:dyDescent="0.25">
      <c r="C459" s="5" t="s">
        <v>46</v>
      </c>
      <c r="D459" s="504">
        <f>+D62+D63+D64+D65+D66+D67+D68+D72+D73+D74+D75+D76+D77+D78+D79+D96+D100+D101+D103+D110+D115+D116+D121+D122+D123+D128+D129+D130+D135+D136+D137+D143+D144+D145+D148+D155+D158+D161+D168+D177+D181+D197+D217+D241+D253+D254+D259+D260+D264+D267+D271-D275+D280+D281</f>
        <v>2740</v>
      </c>
      <c r="E459" s="504"/>
      <c r="F459" s="504">
        <f>+F62+F63+F64+F65+F66+F67+F68+F72+F73+F74+F75+F76+F77+F78+F79+F96+F100+F101+F103+F110+F115+F116+F121+F122+F123+F128+F129+F130+F135+F136+F137+F143+F144+F145+F148+F155+F158+F161+F168+F177+F181+F197+F217+F241+F253+F254+F259+F260+F264+F267+F271-F275</f>
        <v>0</v>
      </c>
      <c r="G459" s="80"/>
      <c r="H459" s="475">
        <f>+H460+D465</f>
        <v>6943.9750000000004</v>
      </c>
      <c r="I459" s="460"/>
    </row>
    <row r="460" spans="1:9" x14ac:dyDescent="0.25">
      <c r="C460" s="7" t="s">
        <v>47</v>
      </c>
      <c r="D460" s="432">
        <f>++D305</f>
        <v>385</v>
      </c>
      <c r="F460" s="164">
        <f>++F305</f>
        <v>0</v>
      </c>
      <c r="H460" s="475">
        <f>+D459+D460+D461+D462</f>
        <v>5013</v>
      </c>
      <c r="I460" s="460"/>
    </row>
    <row r="461" spans="1:9" x14ac:dyDescent="0.25">
      <c r="C461" s="7" t="s">
        <v>48</v>
      </c>
      <c r="D461" s="432">
        <f>+D20+D46+D69+D70+D71+D80+D81+D83+D117+D118+D124+D125+D131+D132+D138+D139+D151+D152++D205+D206+D207+D208+D209+D210+D211+D212+D213+D214+D230+D236+D256+D275+D276+D285+D286+D290+D299+D314</f>
        <v>908</v>
      </c>
      <c r="F461" s="164">
        <f>+F20+F46+F69+F70+F71+F80+F81+F83+F117+F118+F124+F125+F131+F132+F138+F151+F152++F205+F206+F207+F208+F209+F210+F211+F212+F213+F214+F230+F236+F256+F275+F276+F285+F286+F290+F299+F314</f>
        <v>0</v>
      </c>
      <c r="G461" s="420">
        <f>+F461/D463</f>
        <v>0</v>
      </c>
      <c r="H461" s="475">
        <f>+D463+D465</f>
        <v>6943.9750000000004</v>
      </c>
      <c r="I461" s="460"/>
    </row>
    <row r="462" spans="1:9" x14ac:dyDescent="0.25">
      <c r="C462" s="7" t="s">
        <v>1499</v>
      </c>
      <c r="D462" s="432">
        <f>+D12-D20+D30-D46+D48+D320+D288+D287</f>
        <v>980</v>
      </c>
      <c r="F462" s="164">
        <f>+F12-F20+F30-F46+F48+F320</f>
        <v>0</v>
      </c>
      <c r="I462" s="460"/>
    </row>
    <row r="463" spans="1:9" x14ac:dyDescent="0.25">
      <c r="A463" s="370"/>
      <c r="B463" s="370"/>
      <c r="C463" s="53" t="s">
        <v>1327</v>
      </c>
      <c r="D463" s="190">
        <f>+D459+D460+D461+D462</f>
        <v>5013</v>
      </c>
      <c r="E463" s="190"/>
      <c r="F463" s="190">
        <f t="shared" ref="F463" si="3">+F459+F460+F461+F462</f>
        <v>0</v>
      </c>
      <c r="G463" s="474">
        <f>+D463+D465</f>
        <v>6943.9750000000004</v>
      </c>
    </row>
    <row r="464" spans="1:9" x14ac:dyDescent="0.25">
      <c r="C464" s="342" t="s">
        <v>50</v>
      </c>
      <c r="D464" s="219">
        <f>+D465+D466+D467</f>
        <v>5530.9750000000004</v>
      </c>
      <c r="E464" s="219"/>
      <c r="F464" s="219">
        <f>+F465+F466+F467</f>
        <v>0</v>
      </c>
      <c r="G464" s="474">
        <f>+G463+D466</f>
        <v>8593.9750000000004</v>
      </c>
    </row>
    <row r="465" spans="1:13" s="203" customFormat="1" x14ac:dyDescent="0.25">
      <c r="A465" s="86"/>
      <c r="B465" s="86"/>
      <c r="C465" s="343" t="s">
        <v>51</v>
      </c>
      <c r="D465" s="164">
        <f>+D336</f>
        <v>1930.9749999999999</v>
      </c>
      <c r="E465" s="164"/>
      <c r="F465" s="164">
        <f>+F336</f>
        <v>0</v>
      </c>
      <c r="G465" s="474"/>
      <c r="H465" s="356"/>
      <c r="I465" s="371"/>
      <c r="J465" s="80"/>
      <c r="K465" s="80"/>
      <c r="L465" s="80"/>
      <c r="M465" s="80"/>
    </row>
    <row r="466" spans="1:13" s="203" customFormat="1" x14ac:dyDescent="0.25">
      <c r="A466" s="86"/>
      <c r="B466" s="86"/>
      <c r="C466" s="343" t="s">
        <v>52</v>
      </c>
      <c r="D466" s="164">
        <f>+D424</f>
        <v>1650</v>
      </c>
      <c r="E466" s="164"/>
      <c r="F466" s="164">
        <f>+F424</f>
        <v>0</v>
      </c>
      <c r="G466" s="420"/>
      <c r="H466" s="356"/>
      <c r="I466" s="460"/>
      <c r="J466" s="80"/>
      <c r="K466" s="80"/>
      <c r="L466" s="80"/>
      <c r="M466" s="80"/>
    </row>
    <row r="467" spans="1:13" s="203" customFormat="1" x14ac:dyDescent="0.25">
      <c r="A467" s="86"/>
      <c r="B467" s="86"/>
      <c r="C467" s="343" t="s">
        <v>1818</v>
      </c>
      <c r="D467" s="164">
        <f>+D426</f>
        <v>1950</v>
      </c>
      <c r="E467" s="164"/>
      <c r="F467" s="164">
        <f>+F426</f>
        <v>0</v>
      </c>
      <c r="G467" s="420"/>
      <c r="H467" s="356"/>
      <c r="I467" s="371"/>
      <c r="J467" s="80"/>
      <c r="K467" s="80"/>
      <c r="L467" s="80"/>
      <c r="M467" s="80"/>
    </row>
    <row r="469" spans="1:13" s="203" customFormat="1" x14ac:dyDescent="0.25">
      <c r="A469" s="370"/>
      <c r="B469" s="370"/>
      <c r="C469" s="335" t="s">
        <v>756</v>
      </c>
      <c r="D469" s="207">
        <f>+D463+D465+D466</f>
        <v>8593.9750000000004</v>
      </c>
      <c r="E469" s="207"/>
      <c r="F469" s="207">
        <f>+F463+F465+F466</f>
        <v>0</v>
      </c>
      <c r="G469" s="474"/>
      <c r="H469" s="356"/>
      <c r="I469" s="371"/>
      <c r="J469" s="80"/>
      <c r="K469" s="80"/>
      <c r="L469" s="80"/>
      <c r="M469" s="80"/>
    </row>
    <row r="470" spans="1:13" s="203" customFormat="1" x14ac:dyDescent="0.25">
      <c r="A470" s="376"/>
      <c r="B470" s="376"/>
      <c r="C470" s="216" t="s">
        <v>757</v>
      </c>
      <c r="D470" s="190">
        <f>+D469+D467</f>
        <v>10543.975</v>
      </c>
      <c r="E470" s="190"/>
      <c r="F470" s="190">
        <f>+F469+F467</f>
        <v>0</v>
      </c>
      <c r="G470" s="420"/>
      <c r="H470" s="356"/>
      <c r="I470" s="371"/>
      <c r="J470" s="80"/>
      <c r="K470" s="80"/>
      <c r="L470" s="80"/>
      <c r="M470" s="80"/>
    </row>
    <row r="472" spans="1:13" ht="49.5" x14ac:dyDescent="0.25">
      <c r="B472" s="86" t="s">
        <v>1811</v>
      </c>
      <c r="C472" s="380" t="s">
        <v>1812</v>
      </c>
    </row>
    <row r="473" spans="1:13" x14ac:dyDescent="0.25">
      <c r="C473" s="86"/>
    </row>
    <row r="474" spans="1:13" x14ac:dyDescent="0.25">
      <c r="C474" s="86" t="s">
        <v>1838</v>
      </c>
    </row>
    <row r="475" spans="1:13" x14ac:dyDescent="0.25">
      <c r="C475" s="86" t="s">
        <v>1839</v>
      </c>
    </row>
    <row r="479" spans="1:13" x14ac:dyDescent="0.25">
      <c r="C479" s="342"/>
    </row>
    <row r="480" spans="1:13" x14ac:dyDescent="0.25">
      <c r="C480" s="343"/>
    </row>
    <row r="481" spans="3:3" x14ac:dyDescent="0.25">
      <c r="C481" s="343"/>
    </row>
    <row r="482" spans="3:3" x14ac:dyDescent="0.25">
      <c r="C482" s="343"/>
    </row>
  </sheetData>
  <sheetProtection algorithmName="SHA-512" hashValue="TWNZD2Zoz+yYANgKFXrDH6DUgD8FQLVpWRlmh6wVP5pQS3HeUEwXRWjkINVImrp68IsHixXunIwjk2OsYuVOYQ==" saltValue="hw8FYScGU/DDJPsdE8/fJQ==" spinCount="100000" sheet="1" insertRows="0"/>
  <phoneticPr fontId="52" type="noConversion"/>
  <pageMargins left="0.25" right="0.25" top="0.75" bottom="0.75" header="0.3" footer="0.3"/>
  <pageSetup paperSize="9" scale="24" fitToHeight="0" orientation="portrait" r:id="rId1"/>
  <headerFooter>
    <oddFooter>&amp;F&amp;RPage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0"/>
  <sheetViews>
    <sheetView showWhiteSpace="0" topLeftCell="A7" zoomScaleNormal="100" workbookViewId="0">
      <selection activeCell="C23" sqref="C23"/>
    </sheetView>
  </sheetViews>
  <sheetFormatPr defaultColWidth="9.140625" defaultRowHeight="16.5" x14ac:dyDescent="0.25"/>
  <cols>
    <col min="1" max="1" width="12.140625" style="80" customWidth="1"/>
    <col min="2" max="2" width="12.85546875" style="126" customWidth="1"/>
    <col min="3" max="3" width="67" style="80" customWidth="1"/>
    <col min="4" max="4" width="20.7109375" style="295" customWidth="1"/>
    <col min="5" max="5" width="3" style="164" customWidth="1"/>
    <col min="6" max="6" width="20.7109375" style="164" customWidth="1"/>
    <col min="7" max="8" width="21.140625" style="356" customWidth="1"/>
    <col min="9" max="9" width="25.7109375" style="80" customWidth="1"/>
    <col min="10" max="16384" width="9.140625" style="80"/>
  </cols>
  <sheetData>
    <row r="1" spans="1:13" ht="20.25" x14ac:dyDescent="0.25">
      <c r="A1" s="81" t="s">
        <v>0</v>
      </c>
      <c r="B1" s="127"/>
      <c r="D1" s="288"/>
      <c r="E1" s="157"/>
      <c r="F1" s="202"/>
      <c r="G1" s="348"/>
      <c r="H1" s="348"/>
      <c r="I1" s="505">
        <f>+I4*1.22</f>
        <v>7485.92</v>
      </c>
      <c r="J1" s="318" t="s">
        <v>297</v>
      </c>
      <c r="K1" s="204"/>
      <c r="L1" s="204"/>
      <c r="M1" s="204"/>
    </row>
    <row r="2" spans="1:13" x14ac:dyDescent="0.25">
      <c r="A2" s="86" t="s">
        <v>1</v>
      </c>
      <c r="B2" s="127"/>
      <c r="D2" s="288"/>
      <c r="E2" s="157"/>
      <c r="F2" s="159"/>
      <c r="G2" s="348"/>
      <c r="H2" s="348"/>
      <c r="I2" s="505">
        <f>+I5*1.22</f>
        <v>6143.92</v>
      </c>
      <c r="J2" s="318" t="s">
        <v>303</v>
      </c>
      <c r="K2" s="204"/>
      <c r="L2" s="204"/>
      <c r="M2" s="204"/>
    </row>
    <row r="3" spans="1:13" x14ac:dyDescent="0.25">
      <c r="A3" s="9" t="s">
        <v>2</v>
      </c>
      <c r="B3" s="127"/>
      <c r="D3" s="288"/>
      <c r="E3" s="157"/>
      <c r="F3" s="158"/>
      <c r="G3" s="348"/>
      <c r="H3" s="348"/>
      <c r="I3" s="505">
        <f>+I6*1.22</f>
        <v>5070.32</v>
      </c>
      <c r="J3" s="318" t="s">
        <v>296</v>
      </c>
      <c r="K3" s="204"/>
      <c r="L3" s="204"/>
      <c r="M3" s="204"/>
    </row>
    <row r="4" spans="1:13" x14ac:dyDescent="0.25">
      <c r="A4" s="88"/>
      <c r="B4" s="198"/>
      <c r="C4" s="89"/>
      <c r="D4" s="288"/>
      <c r="E4" s="157"/>
      <c r="F4" s="158"/>
      <c r="G4" s="348"/>
      <c r="H4" s="348"/>
      <c r="I4" s="307">
        <f>+I5+D305</f>
        <v>6136</v>
      </c>
      <c r="J4" s="318" t="s">
        <v>302</v>
      </c>
    </row>
    <row r="5" spans="1:13" x14ac:dyDescent="0.25">
      <c r="A5" s="90" t="s">
        <v>7</v>
      </c>
      <c r="B5" s="228"/>
      <c r="C5" s="92" t="s">
        <v>55</v>
      </c>
      <c r="D5" s="515" t="s">
        <v>1840</v>
      </c>
      <c r="E5" s="161"/>
      <c r="F5" s="162" t="s">
        <v>1840</v>
      </c>
      <c r="G5" s="423" t="s">
        <v>1366</v>
      </c>
      <c r="H5" s="422" t="s">
        <v>1366</v>
      </c>
      <c r="I5" s="215">
        <f>+I6+D303</f>
        <v>5036</v>
      </c>
      <c r="J5" s="318" t="s">
        <v>304</v>
      </c>
    </row>
    <row r="6" spans="1:13" x14ac:dyDescent="0.25">
      <c r="A6" s="12"/>
      <c r="B6" s="198"/>
      <c r="C6" s="96"/>
      <c r="D6" s="288"/>
      <c r="E6" s="157"/>
      <c r="F6" s="158"/>
      <c r="G6" s="421"/>
      <c r="H6" s="348"/>
      <c r="I6" s="215">
        <f>+D300</f>
        <v>4156</v>
      </c>
      <c r="J6" s="318" t="s">
        <v>295</v>
      </c>
    </row>
    <row r="7" spans="1:13" x14ac:dyDescent="0.25">
      <c r="A7" s="12" t="s">
        <v>56</v>
      </c>
      <c r="B7" s="143" t="s">
        <v>57</v>
      </c>
      <c r="C7" s="96" t="s">
        <v>58</v>
      </c>
      <c r="D7" s="288" t="s">
        <v>59</v>
      </c>
      <c r="E7" s="157"/>
      <c r="F7" s="163" t="s">
        <v>60</v>
      </c>
      <c r="G7" s="355" t="s">
        <v>59</v>
      </c>
      <c r="H7" s="427" t="s">
        <v>60</v>
      </c>
      <c r="I7" s="507" t="s">
        <v>294</v>
      </c>
      <c r="J7" s="316"/>
    </row>
    <row r="8" spans="1:13" x14ac:dyDescent="0.25">
      <c r="B8" s="127"/>
      <c r="C8" s="89"/>
      <c r="D8" s="288"/>
      <c r="F8" s="165"/>
      <c r="G8" s="424"/>
      <c r="H8" s="349"/>
      <c r="I8" s="127"/>
    </row>
    <row r="9" spans="1:13" ht="38.25" x14ac:dyDescent="0.25">
      <c r="A9" s="102" t="s">
        <v>17</v>
      </c>
      <c r="B9" s="131" t="s">
        <v>42</v>
      </c>
      <c r="C9" s="103" t="s">
        <v>371</v>
      </c>
      <c r="D9" s="290">
        <f>+D11+D116+D146</f>
        <v>2279</v>
      </c>
      <c r="E9" s="290"/>
      <c r="F9" s="637">
        <f>+F11+F116+F146</f>
        <v>0</v>
      </c>
      <c r="G9" s="425" t="s">
        <v>1805</v>
      </c>
      <c r="H9" s="351" t="s">
        <v>1806</v>
      </c>
      <c r="I9" s="638"/>
    </row>
    <row r="10" spans="1:13" x14ac:dyDescent="0.25">
      <c r="A10" s="104"/>
      <c r="B10" s="104"/>
      <c r="C10" s="105"/>
      <c r="D10" s="291"/>
      <c r="E10" s="167"/>
      <c r="F10" s="538"/>
      <c r="G10" s="351"/>
      <c r="H10" s="351"/>
      <c r="I10" s="639"/>
    </row>
    <row r="11" spans="1:13" x14ac:dyDescent="0.25">
      <c r="A11" s="90"/>
      <c r="B11" s="229" t="s">
        <v>641</v>
      </c>
      <c r="C11" s="92" t="s">
        <v>413</v>
      </c>
      <c r="D11" s="292">
        <f>+D12+D25+D31</f>
        <v>1453</v>
      </c>
      <c r="E11" s="168"/>
      <c r="F11" s="536">
        <f>+F12+F25+F31</f>
        <v>0</v>
      </c>
      <c r="G11" s="351"/>
      <c r="H11" s="640"/>
      <c r="I11" s="638"/>
    </row>
    <row r="12" spans="1:13" ht="15" x14ac:dyDescent="0.25">
      <c r="A12" s="108"/>
      <c r="B12" s="108" t="s">
        <v>420</v>
      </c>
      <c r="C12" s="237" t="s">
        <v>412</v>
      </c>
      <c r="D12" s="293">
        <f>SUM(D13:D24)</f>
        <v>330</v>
      </c>
      <c r="E12" s="293"/>
      <c r="F12" s="641">
        <f>SUM(F13:F24)</f>
        <v>0</v>
      </c>
      <c r="G12" s="351" t="s">
        <v>869</v>
      </c>
      <c r="H12" s="640"/>
      <c r="I12" s="639"/>
    </row>
    <row r="13" spans="1:13" x14ac:dyDescent="0.2">
      <c r="A13" s="104"/>
      <c r="B13" s="104" t="s">
        <v>421</v>
      </c>
      <c r="C13" s="230" t="s">
        <v>414</v>
      </c>
      <c r="D13" s="235">
        <v>30</v>
      </c>
      <c r="E13" s="167"/>
      <c r="F13" s="171"/>
      <c r="G13" s="351"/>
      <c r="H13" s="640"/>
      <c r="I13" s="639"/>
    </row>
    <row r="14" spans="1:13" x14ac:dyDescent="0.2">
      <c r="A14" s="104"/>
      <c r="B14" s="104" t="s">
        <v>422</v>
      </c>
      <c r="C14" s="230" t="s">
        <v>415</v>
      </c>
      <c r="D14" s="235">
        <v>30</v>
      </c>
      <c r="E14" s="167"/>
      <c r="F14" s="171"/>
      <c r="G14" s="351"/>
      <c r="H14" s="640"/>
      <c r="I14" s="639"/>
    </row>
    <row r="15" spans="1:13" x14ac:dyDescent="0.25">
      <c r="A15" s="104"/>
      <c r="B15" s="104" t="s">
        <v>423</v>
      </c>
      <c r="C15" s="230" t="s">
        <v>416</v>
      </c>
      <c r="D15" s="235">
        <v>30</v>
      </c>
      <c r="E15" s="167"/>
      <c r="F15" s="171"/>
      <c r="G15" s="351"/>
      <c r="H15" s="640"/>
      <c r="I15" s="639"/>
      <c r="J15"/>
      <c r="K15"/>
    </row>
    <row r="16" spans="1:13" x14ac:dyDescent="0.25">
      <c r="A16" s="104"/>
      <c r="B16" s="104" t="s">
        <v>424</v>
      </c>
      <c r="C16" s="230" t="s">
        <v>417</v>
      </c>
      <c r="D16" s="235">
        <v>30</v>
      </c>
      <c r="E16" s="167"/>
      <c r="F16" s="171"/>
      <c r="G16" s="351"/>
      <c r="H16" s="640"/>
      <c r="I16" s="639"/>
      <c r="J16"/>
      <c r="K16"/>
    </row>
    <row r="17" spans="1:11" x14ac:dyDescent="0.25">
      <c r="A17" s="104"/>
      <c r="B17" s="104" t="s">
        <v>425</v>
      </c>
      <c r="C17" s="230" t="s">
        <v>418</v>
      </c>
      <c r="D17" s="235">
        <v>30</v>
      </c>
      <c r="E17" s="167"/>
      <c r="F17" s="171"/>
      <c r="G17" s="351"/>
      <c r="H17" s="640"/>
      <c r="I17" s="639"/>
      <c r="J17"/>
      <c r="K17"/>
    </row>
    <row r="18" spans="1:11" x14ac:dyDescent="0.25">
      <c r="A18" s="104"/>
      <c r="B18" s="104" t="s">
        <v>426</v>
      </c>
      <c r="C18" s="230" t="s">
        <v>600</v>
      </c>
      <c r="D18" s="235">
        <v>15</v>
      </c>
      <c r="E18" s="167"/>
      <c r="F18" s="171"/>
      <c r="G18" s="351"/>
      <c r="H18" s="640"/>
      <c r="I18" s="639"/>
      <c r="J18"/>
      <c r="K18"/>
    </row>
    <row r="19" spans="1:11" x14ac:dyDescent="0.25">
      <c r="A19" s="104"/>
      <c r="B19" s="104" t="s">
        <v>427</v>
      </c>
      <c r="C19" s="230" t="s">
        <v>602</v>
      </c>
      <c r="D19" s="235">
        <v>15</v>
      </c>
      <c r="E19" s="167"/>
      <c r="F19" s="171"/>
      <c r="G19" s="351"/>
      <c r="H19" s="640"/>
      <c r="I19" s="639"/>
      <c r="J19"/>
      <c r="K19"/>
    </row>
    <row r="20" spans="1:11" x14ac:dyDescent="0.25">
      <c r="A20" s="104"/>
      <c r="B20" s="104" t="s">
        <v>599</v>
      </c>
      <c r="C20" s="230" t="s">
        <v>419</v>
      </c>
      <c r="D20" s="235">
        <v>90</v>
      </c>
      <c r="E20" s="167"/>
      <c r="F20" s="171"/>
      <c r="G20" s="351"/>
      <c r="H20" s="640"/>
      <c r="I20" s="639"/>
      <c r="J20"/>
      <c r="K20"/>
    </row>
    <row r="21" spans="1:11" x14ac:dyDescent="0.25">
      <c r="A21" s="104"/>
      <c r="B21" s="104" t="s">
        <v>601</v>
      </c>
      <c r="C21" s="188" t="s">
        <v>288</v>
      </c>
      <c r="D21" s="234">
        <v>20</v>
      </c>
      <c r="E21" s="167"/>
      <c r="F21" s="171"/>
      <c r="G21" s="351"/>
      <c r="H21" s="640"/>
      <c r="I21" s="627"/>
      <c r="J21"/>
      <c r="K21"/>
    </row>
    <row r="22" spans="1:11" x14ac:dyDescent="0.25">
      <c r="A22" s="104"/>
      <c r="B22" s="104" t="s">
        <v>619</v>
      </c>
      <c r="C22" s="188" t="s">
        <v>289</v>
      </c>
      <c r="D22" s="234">
        <v>20</v>
      </c>
      <c r="E22" s="167"/>
      <c r="F22" s="171"/>
      <c r="G22" s="351"/>
      <c r="H22" s="640"/>
      <c r="I22" s="627"/>
      <c r="J22"/>
      <c r="K22"/>
    </row>
    <row r="23" spans="1:11" x14ac:dyDescent="0.25">
      <c r="A23" s="104"/>
      <c r="B23" s="104" t="s">
        <v>620</v>
      </c>
      <c r="C23" s="233" t="s">
        <v>621</v>
      </c>
      <c r="D23" s="234">
        <v>20</v>
      </c>
      <c r="E23" s="167"/>
      <c r="F23" s="171"/>
      <c r="G23" s="351"/>
      <c r="H23" s="640"/>
      <c r="I23" s="639"/>
      <c r="J23"/>
      <c r="K23"/>
    </row>
    <row r="24" spans="1:11" x14ac:dyDescent="0.25">
      <c r="A24" s="104"/>
      <c r="B24" s="104"/>
      <c r="D24" s="294"/>
      <c r="E24" s="167"/>
      <c r="F24" s="538"/>
      <c r="G24" s="351"/>
      <c r="H24" s="642"/>
      <c r="I24" s="639"/>
      <c r="J24"/>
      <c r="K24"/>
    </row>
    <row r="25" spans="1:11" ht="15" x14ac:dyDescent="0.2">
      <c r="A25" s="108"/>
      <c r="B25" s="236" t="s">
        <v>432</v>
      </c>
      <c r="C25" s="236" t="s">
        <v>437</v>
      </c>
      <c r="D25" s="240">
        <f>SUM(D26:D29)</f>
        <v>57</v>
      </c>
      <c r="E25" s="240"/>
      <c r="F25" s="643">
        <f>SUM(F26:F29)</f>
        <v>0</v>
      </c>
      <c r="G25" s="351" t="s">
        <v>833</v>
      </c>
      <c r="H25" s="640"/>
      <c r="I25" s="639"/>
    </row>
    <row r="26" spans="1:11" x14ac:dyDescent="0.2">
      <c r="A26" s="104"/>
      <c r="B26" s="232" t="s">
        <v>433</v>
      </c>
      <c r="C26" s="230" t="s">
        <v>428</v>
      </c>
      <c r="D26" s="235">
        <v>15</v>
      </c>
      <c r="E26" s="167"/>
      <c r="F26" s="171"/>
      <c r="G26" s="351"/>
      <c r="H26" s="640"/>
      <c r="I26" s="639"/>
    </row>
    <row r="27" spans="1:11" x14ac:dyDescent="0.2">
      <c r="A27" s="104"/>
      <c r="B27" s="232" t="s">
        <v>434</v>
      </c>
      <c r="C27" s="230" t="s">
        <v>429</v>
      </c>
      <c r="D27" s="235">
        <v>15</v>
      </c>
      <c r="E27" s="167"/>
      <c r="F27" s="171"/>
      <c r="G27" s="351"/>
      <c r="H27" s="640"/>
      <c r="I27" s="639"/>
    </row>
    <row r="28" spans="1:11" x14ac:dyDescent="0.2">
      <c r="A28" s="104"/>
      <c r="B28" s="232" t="s">
        <v>435</v>
      </c>
      <c r="C28" s="230" t="s">
        <v>430</v>
      </c>
      <c r="D28" s="235">
        <v>15</v>
      </c>
      <c r="E28" s="167"/>
      <c r="F28" s="171"/>
      <c r="G28" s="351"/>
      <c r="H28" s="640"/>
      <c r="I28" s="639"/>
    </row>
    <row r="29" spans="1:11" x14ac:dyDescent="0.2">
      <c r="A29" s="104"/>
      <c r="B29" s="232" t="s">
        <v>436</v>
      </c>
      <c r="C29" s="230" t="s">
        <v>431</v>
      </c>
      <c r="D29" s="234">
        <v>12</v>
      </c>
      <c r="E29" s="167"/>
      <c r="F29" s="171"/>
      <c r="G29" s="351"/>
      <c r="H29" s="640"/>
      <c r="I29" s="639"/>
    </row>
    <row r="30" spans="1:11" x14ac:dyDescent="0.25">
      <c r="A30" s="104"/>
      <c r="B30" s="104"/>
      <c r="E30" s="167"/>
      <c r="F30" s="538"/>
      <c r="G30" s="351"/>
      <c r="H30" s="642"/>
      <c r="I30" s="639"/>
    </row>
    <row r="31" spans="1:11" x14ac:dyDescent="0.25">
      <c r="A31" s="108"/>
      <c r="B31" s="108" t="s">
        <v>444</v>
      </c>
      <c r="C31" s="206" t="s">
        <v>445</v>
      </c>
      <c r="D31" s="296">
        <f>+D32+D33+D34+D35+D36+D37+D38+D44+D50+D56+D62+D68+D72+D76+D80+D83+D86+D89+D94+D99+D104+D105+D108+D112+D113+D114</f>
        <v>1066</v>
      </c>
      <c r="E31" s="296"/>
      <c r="F31" s="644">
        <f>+F32+F33+F34+F35+F36+F37+F38+F44+F50+F56+F62+F68+F72+F76+F80+F83+F86+F89+F94+F99+F104+F105+F108+F112+F113+F114</f>
        <v>0</v>
      </c>
      <c r="G31" s="351" t="s">
        <v>870</v>
      </c>
      <c r="H31" s="640"/>
      <c r="I31" s="639"/>
    </row>
    <row r="32" spans="1:11" x14ac:dyDescent="0.2">
      <c r="A32" s="104"/>
      <c r="B32" s="104" t="s">
        <v>513</v>
      </c>
      <c r="C32" s="230" t="s">
        <v>446</v>
      </c>
      <c r="D32" s="234">
        <v>15</v>
      </c>
      <c r="E32" s="167"/>
      <c r="F32" s="171"/>
      <c r="G32" s="351"/>
      <c r="H32" s="640"/>
      <c r="I32" s="639"/>
    </row>
    <row r="33" spans="1:9" x14ac:dyDescent="0.2">
      <c r="A33" s="104"/>
      <c r="B33" s="104" t="s">
        <v>514</v>
      </c>
      <c r="C33" s="233" t="s">
        <v>447</v>
      </c>
      <c r="D33" s="234">
        <v>40</v>
      </c>
      <c r="E33" s="167"/>
      <c r="F33" s="171"/>
      <c r="G33" s="351"/>
      <c r="H33" s="640"/>
      <c r="I33" s="639"/>
    </row>
    <row r="34" spans="1:9" ht="15" x14ac:dyDescent="0.2">
      <c r="A34" s="104"/>
      <c r="B34" s="104" t="s">
        <v>515</v>
      </c>
      <c r="C34" s="230" t="s">
        <v>448</v>
      </c>
      <c r="D34" s="234">
        <v>100</v>
      </c>
      <c r="E34" s="158"/>
      <c r="F34" s="171"/>
      <c r="G34" s="351"/>
      <c r="H34" s="640"/>
      <c r="I34" s="639"/>
    </row>
    <row r="35" spans="1:9" x14ac:dyDescent="0.2">
      <c r="A35" s="104"/>
      <c r="B35" s="104" t="s">
        <v>516</v>
      </c>
      <c r="C35" s="230" t="s">
        <v>1732</v>
      </c>
      <c r="D35" s="234">
        <v>4</v>
      </c>
      <c r="E35" s="167"/>
      <c r="F35" s="171"/>
      <c r="G35" s="351"/>
      <c r="H35" s="640"/>
      <c r="I35" s="639"/>
    </row>
    <row r="36" spans="1:9" x14ac:dyDescent="0.2">
      <c r="A36" s="104"/>
      <c r="B36" s="104" t="s">
        <v>517</v>
      </c>
      <c r="C36" s="230" t="s">
        <v>449</v>
      </c>
      <c r="D36" s="234">
        <v>9</v>
      </c>
      <c r="E36" s="167"/>
      <c r="F36" s="171"/>
      <c r="G36" s="351"/>
      <c r="H36" s="640"/>
      <c r="I36" s="639"/>
    </row>
    <row r="37" spans="1:9" x14ac:dyDescent="0.2">
      <c r="A37" s="104"/>
      <c r="B37" s="104" t="s">
        <v>518</v>
      </c>
      <c r="C37" s="230" t="s">
        <v>450</v>
      </c>
      <c r="D37" s="234">
        <v>9</v>
      </c>
      <c r="E37" s="167"/>
      <c r="F37" s="171"/>
      <c r="G37" s="351"/>
      <c r="H37" s="640"/>
      <c r="I37" s="639"/>
    </row>
    <row r="38" spans="1:9" ht="15" x14ac:dyDescent="0.2">
      <c r="B38" s="104" t="s">
        <v>519</v>
      </c>
      <c r="C38" s="232" t="s">
        <v>451</v>
      </c>
      <c r="D38" s="257">
        <f>SUM(D39:D43)</f>
        <v>78</v>
      </c>
      <c r="E38" s="242"/>
      <c r="F38" s="645">
        <f>SUM(F39:F43)</f>
        <v>0</v>
      </c>
      <c r="G38" s="351"/>
      <c r="H38" s="640"/>
      <c r="I38" s="639"/>
    </row>
    <row r="39" spans="1:9" x14ac:dyDescent="0.2">
      <c r="A39" s="104"/>
      <c r="B39" s="104" t="s">
        <v>520</v>
      </c>
      <c r="C39" s="230" t="s">
        <v>452</v>
      </c>
      <c r="D39" s="234">
        <v>18</v>
      </c>
      <c r="E39" s="167"/>
      <c r="F39" s="171"/>
      <c r="G39" s="351"/>
      <c r="H39" s="640"/>
      <c r="I39" s="639"/>
    </row>
    <row r="40" spans="1:9" x14ac:dyDescent="0.2">
      <c r="A40" s="104"/>
      <c r="B40" s="104" t="s">
        <v>521</v>
      </c>
      <c r="C40" s="230" t="s">
        <v>453</v>
      </c>
      <c r="D40" s="234">
        <v>15</v>
      </c>
      <c r="E40" s="166"/>
      <c r="F40" s="646"/>
      <c r="G40" s="647"/>
      <c r="H40" s="648"/>
      <c r="I40" s="639"/>
    </row>
    <row r="41" spans="1:9" x14ac:dyDescent="0.2">
      <c r="A41" s="104"/>
      <c r="B41" s="104" t="s">
        <v>522</v>
      </c>
      <c r="C41" s="230" t="s">
        <v>454</v>
      </c>
      <c r="D41" s="234">
        <v>18</v>
      </c>
      <c r="E41" s="166"/>
      <c r="F41" s="646"/>
      <c r="G41" s="351"/>
      <c r="H41" s="640"/>
      <c r="I41" s="639"/>
    </row>
    <row r="42" spans="1:9" x14ac:dyDescent="0.2">
      <c r="A42" s="104"/>
      <c r="B42" s="104" t="s">
        <v>523</v>
      </c>
      <c r="C42" s="230" t="s">
        <v>455</v>
      </c>
      <c r="D42" s="234">
        <v>12</v>
      </c>
      <c r="E42" s="155"/>
      <c r="F42" s="649"/>
      <c r="G42" s="351"/>
      <c r="H42" s="640"/>
      <c r="I42" s="639"/>
    </row>
    <row r="43" spans="1:9" x14ac:dyDescent="0.2">
      <c r="A43" s="104"/>
      <c r="B43" s="104" t="s">
        <v>524</v>
      </c>
      <c r="C43" s="230" t="s">
        <v>456</v>
      </c>
      <c r="D43" s="234">
        <v>15</v>
      </c>
      <c r="E43" s="155"/>
      <c r="F43" s="649"/>
      <c r="G43" s="351"/>
      <c r="H43" s="640"/>
      <c r="I43" s="639"/>
    </row>
    <row r="44" spans="1:9" ht="15" x14ac:dyDescent="0.2">
      <c r="A44" s="104"/>
      <c r="B44" s="104" t="s">
        <v>525</v>
      </c>
      <c r="C44" s="232" t="s">
        <v>457</v>
      </c>
      <c r="D44" s="257">
        <f>SUM(D45:D49)</f>
        <v>78</v>
      </c>
      <c r="E44" s="242"/>
      <c r="F44" s="645">
        <f>SUM(F45:F49)</f>
        <v>0</v>
      </c>
      <c r="G44" s="351"/>
      <c r="H44" s="640"/>
      <c r="I44" s="639"/>
    </row>
    <row r="45" spans="1:9" x14ac:dyDescent="0.2">
      <c r="A45" s="104"/>
      <c r="B45" s="104" t="s">
        <v>526</v>
      </c>
      <c r="C45" s="230" t="s">
        <v>458</v>
      </c>
      <c r="D45" s="234">
        <v>18</v>
      </c>
      <c r="E45" s="166"/>
      <c r="F45" s="646"/>
      <c r="G45" s="351"/>
      <c r="H45" s="640"/>
      <c r="I45" s="639"/>
    </row>
    <row r="46" spans="1:9" x14ac:dyDescent="0.2">
      <c r="A46" s="104"/>
      <c r="B46" s="104" t="s">
        <v>527</v>
      </c>
      <c r="C46" s="230" t="s">
        <v>459</v>
      </c>
      <c r="D46" s="234">
        <v>15</v>
      </c>
      <c r="E46" s="155"/>
      <c r="F46" s="649"/>
      <c r="G46" s="351"/>
      <c r="H46" s="640"/>
      <c r="I46" s="639"/>
    </row>
    <row r="47" spans="1:9" x14ac:dyDescent="0.2">
      <c r="A47" s="104"/>
      <c r="B47" s="104" t="s">
        <v>528</v>
      </c>
      <c r="C47" s="230" t="s">
        <v>460</v>
      </c>
      <c r="D47" s="234">
        <v>18</v>
      </c>
      <c r="E47" s="155"/>
      <c r="F47" s="649"/>
      <c r="G47" s="351"/>
      <c r="H47" s="640"/>
      <c r="I47" s="639"/>
    </row>
    <row r="48" spans="1:9" x14ac:dyDescent="0.2">
      <c r="A48" s="104"/>
      <c r="B48" s="104" t="s">
        <v>529</v>
      </c>
      <c r="C48" s="230" t="s">
        <v>461</v>
      </c>
      <c r="D48" s="234">
        <v>12</v>
      </c>
      <c r="E48" s="167"/>
      <c r="F48" s="171"/>
      <c r="G48" s="351"/>
      <c r="H48" s="640"/>
      <c r="I48" s="639"/>
    </row>
    <row r="49" spans="1:9" x14ac:dyDescent="0.2">
      <c r="A49" s="104"/>
      <c r="B49" s="104" t="s">
        <v>530</v>
      </c>
      <c r="C49" s="230" t="s">
        <v>462</v>
      </c>
      <c r="D49" s="234">
        <v>15</v>
      </c>
      <c r="E49" s="157"/>
      <c r="F49" s="171"/>
      <c r="G49" s="351"/>
      <c r="H49" s="640"/>
      <c r="I49" s="639"/>
    </row>
    <row r="50" spans="1:9" ht="15" x14ac:dyDescent="0.2">
      <c r="A50" s="104"/>
      <c r="B50" s="104" t="s">
        <v>531</v>
      </c>
      <c r="C50" s="232" t="s">
        <v>463</v>
      </c>
      <c r="D50" s="257">
        <f>SUM(D51:D55)</f>
        <v>78</v>
      </c>
      <c r="E50" s="242"/>
      <c r="F50" s="645">
        <f>SUM(F51:F55)</f>
        <v>0</v>
      </c>
      <c r="G50" s="351"/>
      <c r="H50" s="640"/>
      <c r="I50" s="650"/>
    </row>
    <row r="51" spans="1:9" x14ac:dyDescent="0.2">
      <c r="A51" s="104"/>
      <c r="B51" s="104" t="s">
        <v>532</v>
      </c>
      <c r="C51" s="230" t="s">
        <v>464</v>
      </c>
      <c r="D51" s="234">
        <v>18</v>
      </c>
      <c r="E51" s="166"/>
      <c r="F51" s="646"/>
      <c r="G51" s="351"/>
      <c r="H51" s="640"/>
      <c r="I51" s="639"/>
    </row>
    <row r="52" spans="1:9" x14ac:dyDescent="0.2">
      <c r="A52" s="104"/>
      <c r="B52" s="104" t="s">
        <v>533</v>
      </c>
      <c r="C52" s="230" t="s">
        <v>465</v>
      </c>
      <c r="D52" s="234">
        <v>15</v>
      </c>
      <c r="E52" s="166"/>
      <c r="F52" s="646"/>
      <c r="G52" s="351"/>
      <c r="H52" s="640"/>
      <c r="I52" s="639"/>
    </row>
    <row r="53" spans="1:9" x14ac:dyDescent="0.2">
      <c r="A53" s="104"/>
      <c r="B53" s="104" t="s">
        <v>534</v>
      </c>
      <c r="C53" s="230" t="s">
        <v>466</v>
      </c>
      <c r="D53" s="234">
        <v>18</v>
      </c>
      <c r="E53" s="166"/>
      <c r="F53" s="646"/>
      <c r="G53" s="351"/>
      <c r="H53" s="640"/>
      <c r="I53" s="639"/>
    </row>
    <row r="54" spans="1:9" x14ac:dyDescent="0.2">
      <c r="A54" s="104"/>
      <c r="B54" s="104" t="s">
        <v>535</v>
      </c>
      <c r="C54" s="230" t="s">
        <v>467</v>
      </c>
      <c r="D54" s="234">
        <v>12</v>
      </c>
      <c r="E54" s="166"/>
      <c r="F54" s="646"/>
      <c r="G54" s="351"/>
      <c r="H54" s="640"/>
      <c r="I54" s="639"/>
    </row>
    <row r="55" spans="1:9" x14ac:dyDescent="0.2">
      <c r="A55" s="104"/>
      <c r="B55" s="104" t="s">
        <v>536</v>
      </c>
      <c r="C55" s="230" t="s">
        <v>468</v>
      </c>
      <c r="D55" s="234">
        <v>15</v>
      </c>
      <c r="E55" s="166"/>
      <c r="F55" s="646"/>
      <c r="G55" s="351"/>
      <c r="H55" s="640"/>
      <c r="I55" s="639"/>
    </row>
    <row r="56" spans="1:9" ht="15" x14ac:dyDescent="0.2">
      <c r="A56" s="104"/>
      <c r="B56" s="104" t="s">
        <v>537</v>
      </c>
      <c r="C56" s="232" t="s">
        <v>469</v>
      </c>
      <c r="D56" s="257">
        <f>SUM(D57:D61)</f>
        <v>78</v>
      </c>
      <c r="E56" s="242"/>
      <c r="F56" s="645">
        <f>SUM(F57:F61)</f>
        <v>0</v>
      </c>
      <c r="G56" s="351"/>
      <c r="H56" s="640"/>
      <c r="I56" s="639"/>
    </row>
    <row r="57" spans="1:9" x14ac:dyDescent="0.2">
      <c r="A57" s="104"/>
      <c r="B57" s="104" t="s">
        <v>538</v>
      </c>
      <c r="C57" s="230" t="s">
        <v>470</v>
      </c>
      <c r="D57" s="234">
        <v>18</v>
      </c>
      <c r="E57" s="166"/>
      <c r="F57" s="646"/>
      <c r="G57" s="351"/>
      <c r="H57" s="640"/>
      <c r="I57" s="639"/>
    </row>
    <row r="58" spans="1:9" x14ac:dyDescent="0.2">
      <c r="A58" s="104"/>
      <c r="B58" s="104" t="s">
        <v>539</v>
      </c>
      <c r="C58" s="230" t="s">
        <v>471</v>
      </c>
      <c r="D58" s="234">
        <v>15</v>
      </c>
      <c r="E58" s="166"/>
      <c r="F58" s="646"/>
      <c r="G58" s="351"/>
      <c r="H58" s="640"/>
      <c r="I58" s="639"/>
    </row>
    <row r="59" spans="1:9" x14ac:dyDescent="0.2">
      <c r="A59" s="104"/>
      <c r="B59" s="104" t="s">
        <v>540</v>
      </c>
      <c r="C59" s="230" t="s">
        <v>472</v>
      </c>
      <c r="D59" s="234">
        <v>18</v>
      </c>
      <c r="E59" s="166"/>
      <c r="F59" s="646"/>
      <c r="G59" s="351"/>
      <c r="H59" s="640"/>
      <c r="I59" s="639"/>
    </row>
    <row r="60" spans="1:9" x14ac:dyDescent="0.2">
      <c r="A60" s="104"/>
      <c r="B60" s="104" t="s">
        <v>541</v>
      </c>
      <c r="C60" s="230" t="s">
        <v>473</v>
      </c>
      <c r="D60" s="234">
        <v>12</v>
      </c>
      <c r="E60" s="166"/>
      <c r="F60" s="646"/>
      <c r="G60" s="351"/>
      <c r="H60" s="640"/>
      <c r="I60" s="639"/>
    </row>
    <row r="61" spans="1:9" x14ac:dyDescent="0.2">
      <c r="A61" s="104"/>
      <c r="B61" s="104" t="s">
        <v>542</v>
      </c>
      <c r="C61" s="230" t="s">
        <v>474</v>
      </c>
      <c r="D61" s="234">
        <v>15</v>
      </c>
      <c r="E61" s="166"/>
      <c r="F61" s="646"/>
      <c r="G61" s="351"/>
      <c r="H61" s="640"/>
      <c r="I61" s="639"/>
    </row>
    <row r="62" spans="1:9" ht="15" x14ac:dyDescent="0.2">
      <c r="A62" s="104"/>
      <c r="B62" s="104" t="s">
        <v>543</v>
      </c>
      <c r="C62" s="232" t="s">
        <v>475</v>
      </c>
      <c r="D62" s="257">
        <f>SUM(D63:D67)</f>
        <v>78</v>
      </c>
      <c r="E62" s="242"/>
      <c r="F62" s="645">
        <f>SUM(F63:F67)</f>
        <v>0</v>
      </c>
      <c r="G62" s="351"/>
      <c r="H62" s="640"/>
      <c r="I62" s="639"/>
    </row>
    <row r="63" spans="1:9" x14ac:dyDescent="0.2">
      <c r="A63" s="104"/>
      <c r="B63" s="104" t="s">
        <v>544</v>
      </c>
      <c r="C63" s="233" t="s">
        <v>476</v>
      </c>
      <c r="D63" s="234">
        <v>18</v>
      </c>
      <c r="E63" s="166"/>
      <c r="F63" s="646"/>
      <c r="G63" s="351"/>
      <c r="H63" s="640"/>
      <c r="I63" s="639"/>
    </row>
    <row r="64" spans="1:9" x14ac:dyDescent="0.2">
      <c r="A64" s="104"/>
      <c r="B64" s="104" t="s">
        <v>545</v>
      </c>
      <c r="C64" s="233" t="s">
        <v>477</v>
      </c>
      <c r="D64" s="234">
        <v>15</v>
      </c>
      <c r="E64" s="166"/>
      <c r="F64" s="646"/>
      <c r="G64" s="351"/>
      <c r="H64" s="640"/>
      <c r="I64" s="639"/>
    </row>
    <row r="65" spans="1:9" x14ac:dyDescent="0.2">
      <c r="A65" s="104"/>
      <c r="B65" s="104" t="s">
        <v>546</v>
      </c>
      <c r="C65" s="233" t="s">
        <v>478</v>
      </c>
      <c r="D65" s="234">
        <v>18</v>
      </c>
      <c r="E65" s="166"/>
      <c r="F65" s="646"/>
      <c r="G65" s="351"/>
      <c r="H65" s="640"/>
      <c r="I65" s="639"/>
    </row>
    <row r="66" spans="1:9" x14ac:dyDescent="0.2">
      <c r="A66" s="104"/>
      <c r="B66" s="104" t="s">
        <v>547</v>
      </c>
      <c r="C66" s="233" t="s">
        <v>479</v>
      </c>
      <c r="D66" s="234">
        <v>12</v>
      </c>
      <c r="E66" s="166"/>
      <c r="F66" s="646"/>
      <c r="G66" s="351"/>
      <c r="H66" s="640"/>
      <c r="I66" s="639"/>
    </row>
    <row r="67" spans="1:9" x14ac:dyDescent="0.2">
      <c r="A67" s="104"/>
      <c r="B67" s="104" t="s">
        <v>548</v>
      </c>
      <c r="C67" s="233" t="s">
        <v>480</v>
      </c>
      <c r="D67" s="234">
        <v>15</v>
      </c>
      <c r="E67" s="166"/>
      <c r="F67" s="646"/>
      <c r="G67" s="351"/>
      <c r="H67" s="640"/>
      <c r="I67" s="639"/>
    </row>
    <row r="68" spans="1:9" ht="15" x14ac:dyDescent="0.2">
      <c r="A68" s="104"/>
      <c r="B68" s="104" t="s">
        <v>549</v>
      </c>
      <c r="C68" s="232" t="s">
        <v>481</v>
      </c>
      <c r="D68" s="257">
        <f>SUM(D69:D71)</f>
        <v>48</v>
      </c>
      <c r="E68" s="242"/>
      <c r="F68" s="645">
        <f>SUM(F69:F71)</f>
        <v>0</v>
      </c>
      <c r="G68" s="351"/>
      <c r="H68" s="640"/>
      <c r="I68" s="639"/>
    </row>
    <row r="69" spans="1:9" x14ac:dyDescent="0.2">
      <c r="A69" s="104"/>
      <c r="B69" s="104" t="s">
        <v>550</v>
      </c>
      <c r="C69" s="233" t="s">
        <v>482</v>
      </c>
      <c r="D69" s="234">
        <v>18</v>
      </c>
      <c r="E69" s="166"/>
      <c r="F69" s="646"/>
      <c r="G69" s="351"/>
      <c r="H69" s="640"/>
      <c r="I69" s="639"/>
    </row>
    <row r="70" spans="1:9" x14ac:dyDescent="0.2">
      <c r="A70" s="104"/>
      <c r="B70" s="104" t="s">
        <v>551</v>
      </c>
      <c r="C70" s="233" t="s">
        <v>483</v>
      </c>
      <c r="D70" s="234">
        <v>15</v>
      </c>
      <c r="E70" s="166"/>
      <c r="F70" s="646"/>
      <c r="G70" s="351"/>
      <c r="H70" s="640"/>
      <c r="I70" s="639"/>
    </row>
    <row r="71" spans="1:9" x14ac:dyDescent="0.2">
      <c r="A71" s="104"/>
      <c r="B71" s="104" t="s">
        <v>552</v>
      </c>
      <c r="C71" s="233" t="s">
        <v>484</v>
      </c>
      <c r="D71" s="234">
        <v>15</v>
      </c>
      <c r="E71" s="166"/>
      <c r="F71" s="646"/>
      <c r="G71" s="351"/>
      <c r="H71" s="640"/>
      <c r="I71" s="639"/>
    </row>
    <row r="72" spans="1:9" ht="15" x14ac:dyDescent="0.2">
      <c r="A72" s="104"/>
      <c r="B72" s="104" t="s">
        <v>553</v>
      </c>
      <c r="C72" s="238" t="s">
        <v>485</v>
      </c>
      <c r="D72" s="257">
        <f>SUM(D73:D75)</f>
        <v>48</v>
      </c>
      <c r="E72" s="242"/>
      <c r="F72" s="645">
        <f>SUM(F73:F75)</f>
        <v>0</v>
      </c>
      <c r="G72" s="351"/>
      <c r="H72" s="640"/>
      <c r="I72" s="639"/>
    </row>
    <row r="73" spans="1:9" x14ac:dyDescent="0.2">
      <c r="A73" s="104"/>
      <c r="B73" s="104" t="s">
        <v>554</v>
      </c>
      <c r="C73" s="233" t="s">
        <v>486</v>
      </c>
      <c r="D73" s="234">
        <v>18</v>
      </c>
      <c r="E73" s="166"/>
      <c r="F73" s="646"/>
      <c r="G73" s="351"/>
      <c r="H73" s="640"/>
      <c r="I73" s="639"/>
    </row>
    <row r="74" spans="1:9" x14ac:dyDescent="0.2">
      <c r="A74" s="104"/>
      <c r="B74" s="104" t="s">
        <v>555</v>
      </c>
      <c r="C74" s="233" t="s">
        <v>487</v>
      </c>
      <c r="D74" s="234">
        <v>15</v>
      </c>
      <c r="E74" s="166"/>
      <c r="F74" s="646"/>
      <c r="G74" s="351"/>
      <c r="H74" s="640"/>
      <c r="I74" s="639"/>
    </row>
    <row r="75" spans="1:9" x14ac:dyDescent="0.2">
      <c r="A75" s="104"/>
      <c r="B75" s="104" t="s">
        <v>556</v>
      </c>
      <c r="C75" s="233" t="s">
        <v>488</v>
      </c>
      <c r="D75" s="234">
        <v>15</v>
      </c>
      <c r="E75" s="166"/>
      <c r="F75" s="646"/>
      <c r="G75" s="351"/>
      <c r="H75" s="640"/>
      <c r="I75" s="639"/>
    </row>
    <row r="76" spans="1:9" ht="15" x14ac:dyDescent="0.2">
      <c r="A76" s="104"/>
      <c r="B76" s="104" t="s">
        <v>557</v>
      </c>
      <c r="C76" s="238" t="s">
        <v>489</v>
      </c>
      <c r="D76" s="257">
        <f>SUM(D77:D79)</f>
        <v>48</v>
      </c>
      <c r="E76" s="242"/>
      <c r="F76" s="645">
        <f>SUM(F77:F79)</f>
        <v>0</v>
      </c>
      <c r="G76" s="351"/>
      <c r="H76" s="640"/>
      <c r="I76" s="639"/>
    </row>
    <row r="77" spans="1:9" x14ac:dyDescent="0.2">
      <c r="A77" s="104"/>
      <c r="B77" s="104" t="s">
        <v>558</v>
      </c>
      <c r="C77" s="233" t="s">
        <v>490</v>
      </c>
      <c r="D77" s="234">
        <v>18</v>
      </c>
      <c r="E77" s="166"/>
      <c r="F77" s="646"/>
      <c r="G77" s="351"/>
      <c r="H77" s="640"/>
      <c r="I77" s="639"/>
    </row>
    <row r="78" spans="1:9" x14ac:dyDescent="0.2">
      <c r="A78" s="104"/>
      <c r="B78" s="104" t="s">
        <v>559</v>
      </c>
      <c r="C78" s="233" t="s">
        <v>491</v>
      </c>
      <c r="D78" s="234">
        <v>15</v>
      </c>
      <c r="E78" s="166"/>
      <c r="F78" s="646"/>
      <c r="G78" s="351"/>
      <c r="H78" s="640"/>
      <c r="I78" s="639"/>
    </row>
    <row r="79" spans="1:9" x14ac:dyDescent="0.2">
      <c r="A79" s="104"/>
      <c r="B79" s="104" t="s">
        <v>560</v>
      </c>
      <c r="C79" s="233" t="s">
        <v>492</v>
      </c>
      <c r="D79" s="234">
        <v>15</v>
      </c>
      <c r="E79" s="166"/>
      <c r="F79" s="646"/>
      <c r="G79" s="351"/>
      <c r="H79" s="640"/>
      <c r="I79" s="639"/>
    </row>
    <row r="80" spans="1:9" ht="15" x14ac:dyDescent="0.2">
      <c r="A80" s="104"/>
      <c r="B80" s="104" t="s">
        <v>561</v>
      </c>
      <c r="C80" s="238" t="s">
        <v>1831</v>
      </c>
      <c r="D80" s="257">
        <f>SUM(D81:D82)</f>
        <v>25</v>
      </c>
      <c r="E80" s="242"/>
      <c r="F80" s="645">
        <f>SUM(F81:F82)</f>
        <v>0</v>
      </c>
      <c r="G80" s="351"/>
      <c r="H80" s="640"/>
      <c r="I80" s="639"/>
    </row>
    <row r="81" spans="1:9" x14ac:dyDescent="0.2">
      <c r="A81" s="104"/>
      <c r="B81" s="104" t="s">
        <v>562</v>
      </c>
      <c r="C81" s="233" t="s">
        <v>493</v>
      </c>
      <c r="D81" s="234">
        <v>0</v>
      </c>
      <c r="E81" s="166"/>
      <c r="F81" s="646"/>
      <c r="G81" s="351"/>
      <c r="H81" s="640"/>
      <c r="I81" s="639"/>
    </row>
    <row r="82" spans="1:9" x14ac:dyDescent="0.2">
      <c r="A82" s="104"/>
      <c r="B82" s="104" t="s">
        <v>563</v>
      </c>
      <c r="C82" s="233" t="s">
        <v>494</v>
      </c>
      <c r="D82" s="234">
        <v>25</v>
      </c>
      <c r="E82" s="166"/>
      <c r="F82" s="646"/>
      <c r="G82" s="351"/>
      <c r="H82" s="640"/>
      <c r="I82" s="639"/>
    </row>
    <row r="83" spans="1:9" ht="15" x14ac:dyDescent="0.2">
      <c r="A83" s="104"/>
      <c r="B83" s="104" t="s">
        <v>564</v>
      </c>
      <c r="C83" s="238" t="s">
        <v>1832</v>
      </c>
      <c r="D83" s="257">
        <f>SUM(D84:D85)</f>
        <v>25</v>
      </c>
      <c r="E83" s="242"/>
      <c r="F83" s="645">
        <f>SUM(F84:F85)</f>
        <v>0</v>
      </c>
      <c r="G83" s="351"/>
      <c r="H83" s="640"/>
      <c r="I83" s="639"/>
    </row>
    <row r="84" spans="1:9" x14ac:dyDescent="0.2">
      <c r="A84" s="104"/>
      <c r="B84" s="104" t="s">
        <v>565</v>
      </c>
      <c r="C84" s="233" t="s">
        <v>493</v>
      </c>
      <c r="D84" s="234">
        <v>0</v>
      </c>
      <c r="E84" s="166"/>
      <c r="F84" s="646"/>
      <c r="G84" s="351"/>
      <c r="H84" s="640"/>
      <c r="I84" s="639"/>
    </row>
    <row r="85" spans="1:9" ht="15" x14ac:dyDescent="0.2">
      <c r="A85" s="104"/>
      <c r="B85" s="104" t="s">
        <v>566</v>
      </c>
      <c r="C85" s="233" t="s">
        <v>494</v>
      </c>
      <c r="D85" s="234">
        <v>25</v>
      </c>
      <c r="E85" s="170"/>
      <c r="F85" s="173"/>
      <c r="G85" s="351"/>
      <c r="H85" s="640"/>
      <c r="I85" s="639"/>
    </row>
    <row r="86" spans="1:9" ht="15" x14ac:dyDescent="0.2">
      <c r="A86" s="104"/>
      <c r="B86" s="104" t="s">
        <v>567</v>
      </c>
      <c r="C86" s="238" t="s">
        <v>1833</v>
      </c>
      <c r="D86" s="257">
        <f>SUM(D87:D88)</f>
        <v>25</v>
      </c>
      <c r="E86" s="242"/>
      <c r="F86" s="645">
        <f>SUM(F87:F88)</f>
        <v>0</v>
      </c>
      <c r="G86" s="351"/>
      <c r="H86" s="640"/>
      <c r="I86" s="639"/>
    </row>
    <row r="87" spans="1:9" ht="15" x14ac:dyDescent="0.2">
      <c r="A87" s="104"/>
      <c r="B87" s="104" t="s">
        <v>568</v>
      </c>
      <c r="C87" s="233" t="s">
        <v>493</v>
      </c>
      <c r="D87" s="234">
        <v>0</v>
      </c>
      <c r="E87" s="170"/>
      <c r="F87" s="171"/>
      <c r="G87" s="351"/>
      <c r="H87" s="640"/>
      <c r="I87" s="639"/>
    </row>
    <row r="88" spans="1:9" ht="15" x14ac:dyDescent="0.2">
      <c r="A88" s="104"/>
      <c r="B88" s="104" t="s">
        <v>569</v>
      </c>
      <c r="C88" s="233" t="s">
        <v>494</v>
      </c>
      <c r="D88" s="234">
        <v>25</v>
      </c>
      <c r="E88" s="170"/>
      <c r="F88" s="171"/>
      <c r="G88" s="351"/>
      <c r="H88" s="640"/>
      <c r="I88" s="639"/>
    </row>
    <row r="89" spans="1:9" ht="15" x14ac:dyDescent="0.2">
      <c r="A89" s="104"/>
      <c r="B89" s="104" t="s">
        <v>570</v>
      </c>
      <c r="C89" s="238" t="s">
        <v>1834</v>
      </c>
      <c r="D89" s="257">
        <f>SUM(D90:D91)</f>
        <v>25</v>
      </c>
      <c r="E89" s="242"/>
      <c r="F89" s="645">
        <f>SUM(F90:F91)</f>
        <v>0</v>
      </c>
      <c r="G89" s="351"/>
      <c r="H89" s="640"/>
      <c r="I89" s="639"/>
    </row>
    <row r="90" spans="1:9" ht="15" x14ac:dyDescent="0.2">
      <c r="A90" s="104"/>
      <c r="B90" s="104" t="s">
        <v>571</v>
      </c>
      <c r="C90" s="233" t="s">
        <v>493</v>
      </c>
      <c r="D90" s="234">
        <v>0</v>
      </c>
      <c r="E90" s="170"/>
      <c r="F90" s="171"/>
      <c r="G90" s="351"/>
      <c r="H90" s="640"/>
      <c r="I90" s="639"/>
    </row>
    <row r="91" spans="1:9" ht="15" x14ac:dyDescent="0.2">
      <c r="A91" s="104"/>
      <c r="B91" s="104" t="s">
        <v>572</v>
      </c>
      <c r="C91" s="233" t="s">
        <v>494</v>
      </c>
      <c r="D91" s="234">
        <v>25</v>
      </c>
      <c r="E91" s="172"/>
      <c r="F91" s="173"/>
      <c r="G91" s="351"/>
      <c r="H91" s="640"/>
      <c r="I91" s="639"/>
    </row>
    <row r="92" spans="1:9" ht="15" x14ac:dyDescent="0.2">
      <c r="A92" s="104"/>
      <c r="B92" s="104" t="s">
        <v>573</v>
      </c>
      <c r="C92" s="238" t="s">
        <v>495</v>
      </c>
      <c r="D92" s="234">
        <v>15</v>
      </c>
      <c r="E92" s="172"/>
      <c r="F92" s="173"/>
      <c r="G92" s="351"/>
      <c r="H92" s="640"/>
      <c r="I92" s="639"/>
    </row>
    <row r="93" spans="1:9" ht="15" x14ac:dyDescent="0.2">
      <c r="A93" s="104"/>
      <c r="B93" s="104" t="s">
        <v>574</v>
      </c>
      <c r="C93" s="238" t="s">
        <v>1835</v>
      </c>
      <c r="D93" s="234">
        <v>25</v>
      </c>
      <c r="E93" s="158"/>
      <c r="F93" s="171"/>
      <c r="G93" s="351"/>
      <c r="H93" s="640"/>
      <c r="I93" s="639"/>
    </row>
    <row r="94" spans="1:9" ht="15" x14ac:dyDescent="0.2">
      <c r="A94" s="104"/>
      <c r="B94" s="104" t="s">
        <v>575</v>
      </c>
      <c r="C94" s="238" t="s">
        <v>1836</v>
      </c>
      <c r="D94" s="257">
        <f>SUM(D95:D98)</f>
        <v>74</v>
      </c>
      <c r="E94" s="242"/>
      <c r="F94" s="645">
        <f>SUM(F95:F98)</f>
        <v>0</v>
      </c>
      <c r="G94" s="351"/>
      <c r="H94" s="640"/>
      <c r="I94" s="639"/>
    </row>
    <row r="95" spans="1:9" ht="15" x14ac:dyDescent="0.2">
      <c r="A95" s="104"/>
      <c r="B95" s="104" t="s">
        <v>576</v>
      </c>
      <c r="C95" s="233" t="s">
        <v>861</v>
      </c>
      <c r="D95" s="234">
        <v>25</v>
      </c>
      <c r="E95" s="172"/>
      <c r="F95" s="173"/>
      <c r="G95" s="351"/>
      <c r="H95" s="640"/>
      <c r="I95" s="639"/>
    </row>
    <row r="96" spans="1:9" ht="15" x14ac:dyDescent="0.2">
      <c r="A96" s="104"/>
      <c r="B96" s="104" t="s">
        <v>577</v>
      </c>
      <c r="C96" s="233" t="s">
        <v>496</v>
      </c>
      <c r="D96" s="234">
        <v>12</v>
      </c>
      <c r="E96" s="172"/>
      <c r="F96" s="173"/>
      <c r="G96" s="351"/>
      <c r="H96" s="640"/>
      <c r="I96" s="639"/>
    </row>
    <row r="97" spans="1:13" ht="15" x14ac:dyDescent="0.2">
      <c r="A97" s="104"/>
      <c r="B97" s="104" t="s">
        <v>578</v>
      </c>
      <c r="C97" s="233" t="s">
        <v>497</v>
      </c>
      <c r="D97" s="234">
        <v>12</v>
      </c>
      <c r="E97" s="172"/>
      <c r="F97" s="173"/>
      <c r="G97" s="351"/>
      <c r="H97" s="640"/>
      <c r="I97" s="639"/>
    </row>
    <row r="98" spans="1:13" ht="15" x14ac:dyDescent="0.2">
      <c r="A98" s="104"/>
      <c r="B98" s="104" t="s">
        <v>579</v>
      </c>
      <c r="C98" s="233" t="s">
        <v>498</v>
      </c>
      <c r="D98" s="234">
        <v>25</v>
      </c>
      <c r="E98" s="172"/>
      <c r="F98" s="173"/>
      <c r="G98" s="351"/>
      <c r="H98" s="640"/>
      <c r="I98" s="639"/>
    </row>
    <row r="99" spans="1:13" ht="15" x14ac:dyDescent="0.2">
      <c r="A99" s="104"/>
      <c r="B99" s="104" t="s">
        <v>580</v>
      </c>
      <c r="C99" s="238" t="s">
        <v>499</v>
      </c>
      <c r="D99" s="257">
        <f>SUM(D100:D103)</f>
        <v>23</v>
      </c>
      <c r="E99" s="242"/>
      <c r="F99" s="645">
        <f>SUM(F100:F103)</f>
        <v>0</v>
      </c>
      <c r="G99" s="351"/>
      <c r="H99" s="640"/>
      <c r="I99" s="639"/>
    </row>
    <row r="100" spans="1:13" ht="15" x14ac:dyDescent="0.2">
      <c r="A100" s="104"/>
      <c r="B100" s="104" t="s">
        <v>581</v>
      </c>
      <c r="C100" s="233" t="s">
        <v>500</v>
      </c>
      <c r="D100" s="234">
        <v>15</v>
      </c>
      <c r="E100" s="158"/>
      <c r="F100" s="171"/>
      <c r="G100" s="351"/>
      <c r="H100" s="640"/>
      <c r="I100" s="639"/>
    </row>
    <row r="101" spans="1:13" ht="15" x14ac:dyDescent="0.2">
      <c r="A101" s="104"/>
      <c r="B101" s="104" t="s">
        <v>582</v>
      </c>
      <c r="C101" s="233" t="s">
        <v>501</v>
      </c>
      <c r="D101" s="234">
        <v>3</v>
      </c>
      <c r="E101" s="172"/>
      <c r="F101" s="173"/>
      <c r="G101" s="351"/>
      <c r="H101" s="640"/>
      <c r="I101" s="639"/>
    </row>
    <row r="102" spans="1:13" ht="15" x14ac:dyDescent="0.2">
      <c r="A102" s="104"/>
      <c r="B102" s="104" t="s">
        <v>583</v>
      </c>
      <c r="C102" s="233" t="s">
        <v>502</v>
      </c>
      <c r="D102" s="234">
        <v>3</v>
      </c>
      <c r="E102" s="172"/>
      <c r="F102" s="173"/>
      <c r="G102" s="351"/>
      <c r="H102" s="640"/>
      <c r="I102" s="639"/>
    </row>
    <row r="103" spans="1:13" ht="15" x14ac:dyDescent="0.2">
      <c r="A103" s="104"/>
      <c r="B103" s="104" t="s">
        <v>584</v>
      </c>
      <c r="C103" s="233" t="s">
        <v>503</v>
      </c>
      <c r="D103" s="234">
        <v>2</v>
      </c>
      <c r="E103" s="172"/>
      <c r="F103" s="173"/>
      <c r="G103" s="351"/>
      <c r="H103" s="640"/>
      <c r="I103" s="639"/>
    </row>
    <row r="104" spans="1:13" ht="15" x14ac:dyDescent="0.2">
      <c r="B104" s="213" t="s">
        <v>585</v>
      </c>
      <c r="C104" s="238" t="s">
        <v>504</v>
      </c>
      <c r="D104" s="257">
        <v>24</v>
      </c>
      <c r="E104" s="242"/>
      <c r="F104" s="651"/>
      <c r="G104" s="351"/>
      <c r="H104" s="640"/>
      <c r="I104" s="639"/>
    </row>
    <row r="105" spans="1:13" x14ac:dyDescent="0.2">
      <c r="A105" s="88"/>
      <c r="B105" s="213" t="s">
        <v>586</v>
      </c>
      <c r="C105" s="238" t="s">
        <v>505</v>
      </c>
      <c r="D105" s="257">
        <f>SUM(D106:D107)</f>
        <v>35</v>
      </c>
      <c r="E105" s="242"/>
      <c r="F105" s="645">
        <f>SUM(F106:F107)</f>
        <v>0</v>
      </c>
      <c r="G105" s="351"/>
      <c r="H105" s="640"/>
      <c r="I105" s="638"/>
    </row>
    <row r="106" spans="1:13" x14ac:dyDescent="0.2">
      <c r="B106" s="213" t="s">
        <v>587</v>
      </c>
      <c r="C106" s="233" t="s">
        <v>506</v>
      </c>
      <c r="D106" s="234">
        <v>25</v>
      </c>
      <c r="E106" s="156"/>
      <c r="F106" s="652"/>
      <c r="G106" s="351"/>
      <c r="H106" s="640"/>
      <c r="I106" s="639"/>
    </row>
    <row r="107" spans="1:13" x14ac:dyDescent="0.2">
      <c r="B107" s="104" t="s">
        <v>588</v>
      </c>
      <c r="C107" s="233" t="s">
        <v>507</v>
      </c>
      <c r="D107" s="234">
        <v>10</v>
      </c>
      <c r="F107" s="575"/>
      <c r="G107" s="635"/>
      <c r="H107" s="653"/>
      <c r="I107" s="627"/>
    </row>
    <row r="108" spans="1:13" x14ac:dyDescent="0.2">
      <c r="B108" s="104" t="s">
        <v>589</v>
      </c>
      <c r="C108" s="238" t="s">
        <v>508</v>
      </c>
      <c r="D108" s="257">
        <f>SUM(D109:D111)</f>
        <v>9</v>
      </c>
      <c r="E108" s="242"/>
      <c r="F108" s="645">
        <f>SUM(F109:F111)</f>
        <v>0</v>
      </c>
      <c r="G108" s="635"/>
      <c r="H108" s="653"/>
      <c r="I108" s="627"/>
    </row>
    <row r="109" spans="1:13" s="203" customFormat="1" x14ac:dyDescent="0.2">
      <c r="A109" s="80"/>
      <c r="B109" s="104" t="s">
        <v>590</v>
      </c>
      <c r="C109" s="230" t="s">
        <v>105</v>
      </c>
      <c r="D109" s="234">
        <v>3</v>
      </c>
      <c r="E109" s="164"/>
      <c r="F109" s="575"/>
      <c r="G109" s="635"/>
      <c r="H109" s="653"/>
      <c r="I109" s="627"/>
      <c r="J109" s="80"/>
      <c r="K109" s="80"/>
      <c r="L109" s="80"/>
      <c r="M109" s="80"/>
    </row>
    <row r="110" spans="1:13" s="203" customFormat="1" x14ac:dyDescent="0.2">
      <c r="A110" s="80"/>
      <c r="B110" s="104" t="s">
        <v>591</v>
      </c>
      <c r="C110" s="230" t="s">
        <v>509</v>
      </c>
      <c r="D110" s="234">
        <v>4</v>
      </c>
      <c r="E110" s="164"/>
      <c r="F110" s="575"/>
      <c r="G110" s="635"/>
      <c r="H110" s="653"/>
      <c r="I110" s="627"/>
      <c r="J110" s="80"/>
      <c r="K110" s="80"/>
      <c r="L110" s="80"/>
      <c r="M110" s="80"/>
    </row>
    <row r="111" spans="1:13" s="203" customFormat="1" x14ac:dyDescent="0.2">
      <c r="A111" s="80"/>
      <c r="B111" s="104" t="s">
        <v>592</v>
      </c>
      <c r="C111" s="230" t="s">
        <v>510</v>
      </c>
      <c r="D111" s="234">
        <v>2</v>
      </c>
      <c r="E111" s="164"/>
      <c r="F111" s="575"/>
      <c r="G111" s="635"/>
      <c r="H111" s="653"/>
      <c r="I111" s="627"/>
      <c r="J111" s="80"/>
      <c r="K111" s="80"/>
      <c r="L111" s="80"/>
      <c r="M111" s="80"/>
    </row>
    <row r="112" spans="1:13" s="203" customFormat="1" x14ac:dyDescent="0.2">
      <c r="A112" s="80"/>
      <c r="B112" s="104" t="s">
        <v>593</v>
      </c>
      <c r="C112" s="238" t="s">
        <v>1810</v>
      </c>
      <c r="D112" s="257">
        <v>50</v>
      </c>
      <c r="E112" s="164"/>
      <c r="F112" s="575"/>
      <c r="G112" s="635"/>
      <c r="H112" s="653"/>
      <c r="I112" s="627"/>
      <c r="J112" s="80"/>
      <c r="K112" s="80"/>
      <c r="L112" s="80"/>
      <c r="M112" s="80"/>
    </row>
    <row r="113" spans="1:13" s="203" customFormat="1" x14ac:dyDescent="0.2">
      <c r="A113" s="80"/>
      <c r="B113" s="104" t="s">
        <v>594</v>
      </c>
      <c r="C113" s="238" t="s">
        <v>511</v>
      </c>
      <c r="D113" s="257">
        <v>25</v>
      </c>
      <c r="E113" s="164"/>
      <c r="F113" s="575"/>
      <c r="G113" s="635" t="s">
        <v>833</v>
      </c>
      <c r="H113" s="653"/>
      <c r="I113" s="627"/>
      <c r="J113" s="80"/>
      <c r="K113" s="80"/>
      <c r="L113" s="80"/>
      <c r="M113" s="80"/>
    </row>
    <row r="114" spans="1:13" s="203" customFormat="1" x14ac:dyDescent="0.2">
      <c r="A114" s="80"/>
      <c r="B114" s="104" t="s">
        <v>595</v>
      </c>
      <c r="C114" s="232" t="s">
        <v>512</v>
      </c>
      <c r="D114" s="257">
        <v>15</v>
      </c>
      <c r="E114" s="164"/>
      <c r="F114" s="575"/>
      <c r="G114" s="635"/>
      <c r="H114" s="653"/>
      <c r="I114" s="627"/>
      <c r="J114" s="80"/>
      <c r="K114" s="80"/>
      <c r="L114" s="80"/>
      <c r="M114" s="80"/>
    </row>
    <row r="115" spans="1:13" s="203" customFormat="1" x14ac:dyDescent="0.2">
      <c r="A115" s="80"/>
      <c r="B115" s="104"/>
      <c r="C115" s="232"/>
      <c r="D115" s="242"/>
      <c r="E115" s="164"/>
      <c r="F115" s="576"/>
      <c r="G115" s="635"/>
      <c r="H115" s="654"/>
      <c r="I115" s="627"/>
      <c r="J115" s="80"/>
      <c r="K115" s="80"/>
      <c r="L115" s="80"/>
      <c r="M115" s="80"/>
    </row>
    <row r="116" spans="1:13" s="203" customFormat="1" x14ac:dyDescent="0.25">
      <c r="A116" s="90"/>
      <c r="B116" s="229" t="s">
        <v>379</v>
      </c>
      <c r="C116" s="92" t="s">
        <v>598</v>
      </c>
      <c r="D116" s="292">
        <f>+D117+D137</f>
        <v>401</v>
      </c>
      <c r="E116" s="168"/>
      <c r="F116" s="536">
        <f>+F117+F137</f>
        <v>0</v>
      </c>
      <c r="G116" s="635" t="s">
        <v>846</v>
      </c>
      <c r="H116" s="653"/>
      <c r="I116" s="627"/>
      <c r="J116" s="80"/>
      <c r="K116" s="80"/>
      <c r="L116" s="80"/>
      <c r="M116" s="80"/>
    </row>
    <row r="117" spans="1:13" s="203" customFormat="1" x14ac:dyDescent="0.2">
      <c r="A117" s="191"/>
      <c r="B117" s="245" t="s">
        <v>379</v>
      </c>
      <c r="C117" s="141" t="s">
        <v>1314</v>
      </c>
      <c r="D117" s="247">
        <f>SUM(D118:D135)</f>
        <v>299</v>
      </c>
      <c r="E117" s="247"/>
      <c r="F117" s="655">
        <f>SUM(F118:F135)</f>
        <v>0</v>
      </c>
      <c r="G117" s="635"/>
      <c r="H117" s="653"/>
      <c r="I117" s="627"/>
      <c r="J117" s="80"/>
      <c r="K117" s="80"/>
      <c r="L117" s="80"/>
      <c r="M117" s="80"/>
    </row>
    <row r="118" spans="1:13" s="203" customFormat="1" x14ac:dyDescent="0.2">
      <c r="A118" s="248"/>
      <c r="B118" s="232" t="s">
        <v>378</v>
      </c>
      <c r="C118" s="230" t="s">
        <v>91</v>
      </c>
      <c r="D118" s="235">
        <v>18</v>
      </c>
      <c r="E118" s="249"/>
      <c r="F118" s="656"/>
      <c r="G118" s="635"/>
      <c r="H118" s="653"/>
      <c r="I118" s="627"/>
      <c r="J118" s="80"/>
      <c r="K118" s="80"/>
      <c r="L118" s="80"/>
      <c r="M118" s="80"/>
    </row>
    <row r="119" spans="1:13" s="203" customFormat="1" x14ac:dyDescent="0.2">
      <c r="A119" s="248"/>
      <c r="B119" s="232" t="s">
        <v>380</v>
      </c>
      <c r="C119" s="230" t="s">
        <v>372</v>
      </c>
      <c r="D119" s="235">
        <v>18</v>
      </c>
      <c r="E119" s="249"/>
      <c r="F119" s="656"/>
      <c r="G119" s="635"/>
      <c r="H119" s="653"/>
      <c r="I119" s="627"/>
      <c r="J119" s="80"/>
      <c r="K119" s="80"/>
      <c r="L119" s="80"/>
      <c r="M119" s="80"/>
    </row>
    <row r="120" spans="1:13" s="203" customFormat="1" x14ac:dyDescent="0.2">
      <c r="A120" s="248"/>
      <c r="B120" s="232" t="s">
        <v>381</v>
      </c>
      <c r="C120" s="230" t="s">
        <v>373</v>
      </c>
      <c r="D120" s="235">
        <v>12</v>
      </c>
      <c r="E120" s="249"/>
      <c r="F120" s="656"/>
      <c r="G120" s="635"/>
      <c r="H120" s="653"/>
      <c r="I120" s="627"/>
      <c r="J120" s="80"/>
      <c r="K120" s="80"/>
      <c r="L120" s="80"/>
      <c r="M120" s="80"/>
    </row>
    <row r="121" spans="1:13" s="203" customFormat="1" x14ac:dyDescent="0.2">
      <c r="A121" s="248"/>
      <c r="B121" s="232" t="s">
        <v>382</v>
      </c>
      <c r="C121" s="230" t="s">
        <v>374</v>
      </c>
      <c r="D121" s="235">
        <v>12</v>
      </c>
      <c r="E121" s="249"/>
      <c r="F121" s="656"/>
      <c r="G121" s="635"/>
      <c r="H121" s="653"/>
      <c r="I121" s="627"/>
      <c r="J121" s="80"/>
      <c r="K121" s="80"/>
      <c r="L121" s="80"/>
      <c r="M121" s="80"/>
    </row>
    <row r="122" spans="1:13" s="203" customFormat="1" x14ac:dyDescent="0.2">
      <c r="A122" s="248"/>
      <c r="B122" s="232" t="s">
        <v>383</v>
      </c>
      <c r="C122" s="230" t="s">
        <v>375</v>
      </c>
      <c r="D122" s="235">
        <v>12</v>
      </c>
      <c r="E122" s="249"/>
      <c r="F122" s="656"/>
      <c r="G122" s="635"/>
      <c r="H122" s="653"/>
      <c r="I122" s="627"/>
      <c r="J122" s="80"/>
      <c r="K122" s="80"/>
      <c r="L122" s="80"/>
      <c r="M122" s="80"/>
    </row>
    <row r="123" spans="1:13" s="203" customFormat="1" x14ac:dyDescent="0.2">
      <c r="A123" s="248"/>
      <c r="B123" s="232" t="s">
        <v>384</v>
      </c>
      <c r="C123" s="230" t="s">
        <v>376</v>
      </c>
      <c r="D123" s="235">
        <v>12</v>
      </c>
      <c r="E123" s="249"/>
      <c r="F123" s="656"/>
      <c r="G123" s="635"/>
      <c r="H123" s="653"/>
      <c r="I123" s="627"/>
      <c r="J123" s="80"/>
      <c r="K123" s="80"/>
      <c r="L123" s="80"/>
      <c r="M123" s="80"/>
    </row>
    <row r="124" spans="1:13" s="203" customFormat="1" x14ac:dyDescent="0.2">
      <c r="A124" s="248"/>
      <c r="B124" s="232" t="s">
        <v>385</v>
      </c>
      <c r="C124" s="230" t="s">
        <v>395</v>
      </c>
      <c r="D124" s="235">
        <v>15</v>
      </c>
      <c r="E124" s="249"/>
      <c r="F124" s="656"/>
      <c r="G124" s="635"/>
      <c r="H124" s="653"/>
      <c r="I124" s="627"/>
      <c r="J124" s="80"/>
      <c r="K124" s="80"/>
      <c r="L124" s="80"/>
      <c r="M124" s="80"/>
    </row>
    <row r="125" spans="1:13" s="203" customFormat="1" x14ac:dyDescent="0.2">
      <c r="A125" s="248"/>
      <c r="B125" s="232" t="s">
        <v>386</v>
      </c>
      <c r="C125" s="230" t="s">
        <v>396</v>
      </c>
      <c r="D125" s="235">
        <v>15</v>
      </c>
      <c r="E125" s="249"/>
      <c r="F125" s="656"/>
      <c r="G125" s="635"/>
      <c r="H125" s="653"/>
      <c r="I125" s="627"/>
      <c r="J125" s="80"/>
      <c r="K125" s="80"/>
      <c r="L125" s="80"/>
      <c r="M125" s="80"/>
    </row>
    <row r="126" spans="1:13" s="203" customFormat="1" x14ac:dyDescent="0.2">
      <c r="A126" s="248"/>
      <c r="B126" s="232" t="s">
        <v>387</v>
      </c>
      <c r="C126" s="230" t="s">
        <v>397</v>
      </c>
      <c r="D126" s="235">
        <v>15</v>
      </c>
      <c r="E126" s="249"/>
      <c r="F126" s="656"/>
      <c r="G126" s="635"/>
      <c r="H126" s="653"/>
      <c r="I126" s="627"/>
      <c r="J126" s="80"/>
      <c r="K126" s="80"/>
      <c r="L126" s="80"/>
      <c r="M126" s="80"/>
    </row>
    <row r="127" spans="1:13" s="203" customFormat="1" x14ac:dyDescent="0.2">
      <c r="A127" s="248"/>
      <c r="B127" s="232" t="s">
        <v>388</v>
      </c>
      <c r="C127" s="230" t="s">
        <v>398</v>
      </c>
      <c r="D127" s="235">
        <v>15</v>
      </c>
      <c r="E127" s="249"/>
      <c r="F127" s="656"/>
      <c r="G127" s="635"/>
      <c r="H127" s="653"/>
      <c r="I127" s="627"/>
      <c r="J127" s="80"/>
      <c r="K127" s="80"/>
      <c r="L127" s="80"/>
      <c r="M127" s="80"/>
    </row>
    <row r="128" spans="1:13" s="203" customFormat="1" x14ac:dyDescent="0.2">
      <c r="A128" s="251"/>
      <c r="B128" s="232" t="s">
        <v>389</v>
      </c>
      <c r="C128" s="184" t="s">
        <v>399</v>
      </c>
      <c r="D128" s="250">
        <v>15</v>
      </c>
      <c r="E128" s="164"/>
      <c r="F128" s="575"/>
      <c r="G128" s="635"/>
      <c r="H128" s="653"/>
      <c r="I128" s="627"/>
      <c r="J128" s="80"/>
      <c r="K128" s="80"/>
      <c r="L128" s="80"/>
      <c r="M128" s="80"/>
    </row>
    <row r="129" spans="1:13" s="203" customFormat="1" x14ac:dyDescent="0.2">
      <c r="A129" s="251"/>
      <c r="B129" s="232" t="s">
        <v>390</v>
      </c>
      <c r="C129" s="184" t="s">
        <v>400</v>
      </c>
      <c r="D129" s="250">
        <v>15</v>
      </c>
      <c r="E129" s="164"/>
      <c r="F129" s="575"/>
      <c r="G129" s="635"/>
      <c r="H129" s="653"/>
      <c r="I129" s="627"/>
      <c r="J129" s="80"/>
      <c r="K129" s="80"/>
      <c r="L129" s="80"/>
      <c r="M129" s="80"/>
    </row>
    <row r="130" spans="1:13" s="203" customFormat="1" x14ac:dyDescent="0.2">
      <c r="A130" s="251"/>
      <c r="B130" s="232" t="s">
        <v>391</v>
      </c>
      <c r="C130" s="184" t="s">
        <v>401</v>
      </c>
      <c r="D130" s="250">
        <v>15</v>
      </c>
      <c r="E130" s="164"/>
      <c r="F130" s="575"/>
      <c r="G130" s="635"/>
      <c r="H130" s="653"/>
      <c r="I130" s="627"/>
      <c r="J130" s="80"/>
      <c r="K130" s="80"/>
      <c r="L130" s="80"/>
      <c r="M130" s="80"/>
    </row>
    <row r="131" spans="1:13" s="203" customFormat="1" x14ac:dyDescent="0.2">
      <c r="A131" s="251"/>
      <c r="B131" s="232" t="s">
        <v>392</v>
      </c>
      <c r="C131" s="184" t="s">
        <v>377</v>
      </c>
      <c r="D131" s="250">
        <v>25</v>
      </c>
      <c r="E131" s="164"/>
      <c r="F131" s="575"/>
      <c r="G131" s="635"/>
      <c r="H131" s="653"/>
      <c r="I131" s="627"/>
      <c r="J131" s="80"/>
      <c r="K131" s="80"/>
      <c r="L131" s="80"/>
      <c r="M131" s="80"/>
    </row>
    <row r="132" spans="1:13" s="203" customFormat="1" x14ac:dyDescent="0.2">
      <c r="A132" s="251"/>
      <c r="B132" s="232" t="s">
        <v>393</v>
      </c>
      <c r="C132" s="184" t="s">
        <v>402</v>
      </c>
      <c r="D132" s="250">
        <v>40</v>
      </c>
      <c r="E132" s="164"/>
      <c r="F132" s="575"/>
      <c r="G132" s="635"/>
      <c r="H132" s="653"/>
      <c r="I132" s="627"/>
      <c r="J132" s="80"/>
      <c r="K132" s="80"/>
      <c r="L132" s="80"/>
      <c r="M132" s="80"/>
    </row>
    <row r="133" spans="1:13" s="203" customFormat="1" x14ac:dyDescent="0.2">
      <c r="A133" s="251"/>
      <c r="B133" s="232" t="s">
        <v>394</v>
      </c>
      <c r="C133" s="184" t="s">
        <v>403</v>
      </c>
      <c r="D133" s="250">
        <v>15</v>
      </c>
      <c r="E133" s="164"/>
      <c r="F133" s="575"/>
      <c r="G133" s="635"/>
      <c r="H133" s="653"/>
      <c r="I133" s="627"/>
      <c r="J133" s="80"/>
      <c r="K133" s="80"/>
      <c r="L133" s="80"/>
      <c r="M133" s="80"/>
    </row>
    <row r="134" spans="1:13" s="203" customFormat="1" x14ac:dyDescent="0.2">
      <c r="A134" s="251"/>
      <c r="B134" s="232" t="s">
        <v>1733</v>
      </c>
      <c r="C134" s="184" t="s">
        <v>596</v>
      </c>
      <c r="D134" s="250">
        <v>15</v>
      </c>
      <c r="E134" s="164"/>
      <c r="F134" s="575"/>
      <c r="G134" s="635"/>
      <c r="H134" s="653"/>
      <c r="I134" s="627"/>
      <c r="J134" s="80"/>
      <c r="K134" s="80"/>
      <c r="L134" s="80"/>
      <c r="M134" s="80"/>
    </row>
    <row r="135" spans="1:13" s="203" customFormat="1" x14ac:dyDescent="0.2">
      <c r="A135" s="251"/>
      <c r="B135" s="232" t="s">
        <v>1734</v>
      </c>
      <c r="C135" s="184" t="s">
        <v>597</v>
      </c>
      <c r="D135" s="250">
        <v>15</v>
      </c>
      <c r="E135" s="164"/>
      <c r="F135" s="575"/>
      <c r="G135" s="635"/>
      <c r="H135" s="653"/>
      <c r="I135" s="627"/>
      <c r="J135" s="80"/>
      <c r="K135" s="80"/>
      <c r="L135" s="80"/>
      <c r="M135" s="80"/>
    </row>
    <row r="136" spans="1:13" s="203" customFormat="1" x14ac:dyDescent="0.25">
      <c r="A136" s="80"/>
      <c r="B136" s="104"/>
      <c r="C136" s="184"/>
      <c r="D136" s="250"/>
      <c r="E136" s="164"/>
      <c r="F136" s="576"/>
      <c r="G136" s="635"/>
      <c r="H136" s="654"/>
      <c r="I136" s="627"/>
      <c r="J136" s="80"/>
      <c r="K136" s="80"/>
      <c r="L136" s="80"/>
      <c r="M136" s="80"/>
    </row>
    <row r="137" spans="1:13" s="203" customFormat="1" x14ac:dyDescent="0.2">
      <c r="A137" s="191"/>
      <c r="B137" s="245" t="s">
        <v>1742</v>
      </c>
      <c r="C137" s="141" t="s">
        <v>408</v>
      </c>
      <c r="D137" s="297">
        <f>SUM(D138:D144)</f>
        <v>102</v>
      </c>
      <c r="E137" s="297"/>
      <c r="F137" s="657">
        <f>SUM(F138:F144)</f>
        <v>0</v>
      </c>
      <c r="G137" s="635" t="s">
        <v>846</v>
      </c>
      <c r="H137" s="653"/>
      <c r="I137" s="627"/>
      <c r="J137" s="80"/>
      <c r="K137" s="80"/>
      <c r="L137" s="80"/>
      <c r="M137" s="80"/>
    </row>
    <row r="138" spans="1:13" s="203" customFormat="1" x14ac:dyDescent="0.2">
      <c r="A138" s="80"/>
      <c r="B138" s="232" t="s">
        <v>1735</v>
      </c>
      <c r="C138" s="233" t="s">
        <v>407</v>
      </c>
      <c r="D138" s="234">
        <v>18</v>
      </c>
      <c r="E138" s="164"/>
      <c r="F138" s="575"/>
      <c r="G138" s="635"/>
      <c r="H138" s="653"/>
      <c r="I138" s="627"/>
      <c r="J138" s="80"/>
      <c r="K138" s="80"/>
      <c r="L138" s="80"/>
      <c r="M138" s="80"/>
    </row>
    <row r="139" spans="1:13" s="203" customFormat="1" x14ac:dyDescent="0.2">
      <c r="A139" s="80"/>
      <c r="B139" s="232" t="s">
        <v>1736</v>
      </c>
      <c r="C139" s="233" t="s">
        <v>409</v>
      </c>
      <c r="D139" s="234">
        <v>18</v>
      </c>
      <c r="E139" s="164"/>
      <c r="F139" s="575"/>
      <c r="G139" s="635"/>
      <c r="H139" s="653"/>
      <c r="I139" s="627"/>
      <c r="J139" s="80"/>
      <c r="K139" s="80"/>
      <c r="L139" s="80"/>
      <c r="M139" s="80"/>
    </row>
    <row r="140" spans="1:13" s="203" customFormat="1" x14ac:dyDescent="0.2">
      <c r="A140" s="80"/>
      <c r="B140" s="232" t="s">
        <v>1737</v>
      </c>
      <c r="C140" s="233" t="s">
        <v>404</v>
      </c>
      <c r="D140" s="234">
        <v>12</v>
      </c>
      <c r="E140" s="164"/>
      <c r="F140" s="575"/>
      <c r="G140" s="635"/>
      <c r="H140" s="653"/>
      <c r="I140" s="627"/>
      <c r="J140" s="80"/>
      <c r="K140" s="80"/>
      <c r="L140" s="80"/>
      <c r="M140" s="80"/>
    </row>
    <row r="141" spans="1:13" s="203" customFormat="1" x14ac:dyDescent="0.2">
      <c r="A141" s="80"/>
      <c r="B141" s="232" t="s">
        <v>1738</v>
      </c>
      <c r="C141" s="233" t="s">
        <v>405</v>
      </c>
      <c r="D141" s="234">
        <v>12</v>
      </c>
      <c r="E141" s="164"/>
      <c r="F141" s="575"/>
      <c r="G141" s="635"/>
      <c r="H141" s="653"/>
      <c r="I141" s="627"/>
      <c r="J141" s="80"/>
      <c r="K141" s="80"/>
      <c r="L141" s="80"/>
      <c r="M141" s="80"/>
    </row>
    <row r="142" spans="1:13" s="203" customFormat="1" x14ac:dyDescent="0.2">
      <c r="A142" s="80"/>
      <c r="B142" s="232" t="s">
        <v>1739</v>
      </c>
      <c r="C142" s="233" t="s">
        <v>410</v>
      </c>
      <c r="D142" s="234">
        <v>15</v>
      </c>
      <c r="E142" s="164"/>
      <c r="F142" s="575"/>
      <c r="G142" s="635"/>
      <c r="H142" s="653"/>
      <c r="I142" s="627"/>
      <c r="J142" s="80"/>
      <c r="K142" s="80"/>
      <c r="L142" s="80"/>
      <c r="M142" s="80"/>
    </row>
    <row r="143" spans="1:13" s="203" customFormat="1" x14ac:dyDescent="0.2">
      <c r="A143" s="80"/>
      <c r="B143" s="232" t="s">
        <v>1740</v>
      </c>
      <c r="C143" s="233" t="s">
        <v>411</v>
      </c>
      <c r="D143" s="234">
        <v>15</v>
      </c>
      <c r="E143" s="164"/>
      <c r="F143" s="575"/>
      <c r="G143" s="635"/>
      <c r="H143" s="653"/>
      <c r="I143" s="627"/>
      <c r="J143" s="80"/>
      <c r="K143" s="80"/>
      <c r="L143" s="80"/>
      <c r="M143" s="80"/>
    </row>
    <row r="144" spans="1:13" s="203" customFormat="1" x14ac:dyDescent="0.2">
      <c r="A144" s="80"/>
      <c r="B144" s="232" t="s">
        <v>1741</v>
      </c>
      <c r="C144" s="233" t="s">
        <v>406</v>
      </c>
      <c r="D144" s="234">
        <v>12</v>
      </c>
      <c r="E144" s="164"/>
      <c r="F144" s="575"/>
      <c r="G144" s="635"/>
      <c r="H144" s="653"/>
      <c r="I144" s="627"/>
      <c r="J144" s="80"/>
      <c r="K144" s="80"/>
      <c r="L144" s="80"/>
      <c r="M144" s="80"/>
    </row>
    <row r="145" spans="1:9" x14ac:dyDescent="0.25">
      <c r="F145" s="576"/>
      <c r="G145" s="635"/>
      <c r="H145" s="654"/>
      <c r="I145" s="627"/>
    </row>
    <row r="146" spans="1:9" x14ac:dyDescent="0.3">
      <c r="A146" s="210"/>
      <c r="B146" s="210" t="s">
        <v>616</v>
      </c>
      <c r="C146" s="282" t="s">
        <v>766</v>
      </c>
      <c r="D146" s="298">
        <f>+D147+D169+D176</f>
        <v>425</v>
      </c>
      <c r="E146" s="298"/>
      <c r="F146" s="658">
        <f>+F147+F169+F176</f>
        <v>0</v>
      </c>
      <c r="G146" s="635" t="s">
        <v>839</v>
      </c>
      <c r="H146" s="653"/>
      <c r="I146" s="627"/>
    </row>
    <row r="147" spans="1:9" x14ac:dyDescent="0.2">
      <c r="A147" s="253"/>
      <c r="B147" s="253"/>
      <c r="C147" s="239" t="s">
        <v>767</v>
      </c>
      <c r="D147" s="299">
        <f>+D148+D149+D150+D151+D152+D153+D154+D155+D160+D165+D166+D167</f>
        <v>250</v>
      </c>
      <c r="E147" s="258"/>
      <c r="F147" s="573">
        <f>+F148+F149+F150+F151+F152+F153+F154+F155+F160+F165+F166+F167</f>
        <v>0</v>
      </c>
      <c r="G147" s="635"/>
      <c r="H147" s="653"/>
      <c r="I147" s="627"/>
    </row>
    <row r="148" spans="1:9" x14ac:dyDescent="0.2">
      <c r="B148" s="232" t="s">
        <v>615</v>
      </c>
      <c r="C148" s="233" t="s">
        <v>603</v>
      </c>
      <c r="D148" s="234">
        <v>6</v>
      </c>
      <c r="F148" s="575"/>
      <c r="G148" s="635"/>
      <c r="H148" s="653"/>
      <c r="I148" s="627"/>
    </row>
    <row r="149" spans="1:9" x14ac:dyDescent="0.2">
      <c r="B149" s="232" t="s">
        <v>622</v>
      </c>
      <c r="C149" s="233" t="s">
        <v>604</v>
      </c>
      <c r="D149" s="234">
        <v>8</v>
      </c>
      <c r="F149" s="575"/>
      <c r="G149" s="635"/>
      <c r="H149" s="653"/>
      <c r="I149" s="627"/>
    </row>
    <row r="150" spans="1:9" x14ac:dyDescent="0.2">
      <c r="B150" s="232" t="s">
        <v>623</v>
      </c>
      <c r="C150" s="233" t="s">
        <v>103</v>
      </c>
      <c r="D150" s="234">
        <v>6</v>
      </c>
      <c r="F150" s="575"/>
      <c r="G150" s="635"/>
      <c r="H150" s="653"/>
      <c r="I150" s="627"/>
    </row>
    <row r="151" spans="1:9" x14ac:dyDescent="0.2">
      <c r="B151" s="232" t="s">
        <v>624</v>
      </c>
      <c r="C151" s="233" t="s">
        <v>605</v>
      </c>
      <c r="D151" s="234">
        <v>30</v>
      </c>
      <c r="F151" s="575"/>
      <c r="G151" s="635"/>
      <c r="H151" s="653"/>
      <c r="I151" s="627"/>
    </row>
    <row r="152" spans="1:9" x14ac:dyDescent="0.2">
      <c r="B152" s="232" t="s">
        <v>625</v>
      </c>
      <c r="C152" s="233" t="s">
        <v>606</v>
      </c>
      <c r="D152" s="234">
        <v>8</v>
      </c>
      <c r="F152" s="575"/>
      <c r="G152" s="635"/>
      <c r="H152" s="653"/>
      <c r="I152" s="627"/>
    </row>
    <row r="153" spans="1:9" x14ac:dyDescent="0.2">
      <c r="B153" s="232" t="s">
        <v>626</v>
      </c>
      <c r="C153" s="233" t="s">
        <v>607</v>
      </c>
      <c r="D153" s="234">
        <v>30</v>
      </c>
      <c r="F153" s="575"/>
      <c r="G153" s="635"/>
      <c r="H153" s="653"/>
      <c r="I153" s="627"/>
    </row>
    <row r="154" spans="1:9" x14ac:dyDescent="0.2">
      <c r="B154" s="232" t="s">
        <v>627</v>
      </c>
      <c r="C154" s="233" t="s">
        <v>608</v>
      </c>
      <c r="D154" s="234">
        <v>16</v>
      </c>
      <c r="F154" s="575"/>
      <c r="G154" s="635"/>
      <c r="H154" s="653"/>
      <c r="I154" s="627"/>
    </row>
    <row r="155" spans="1:9" x14ac:dyDescent="0.2">
      <c r="B155" s="232" t="s">
        <v>628</v>
      </c>
      <c r="C155" s="238" t="s">
        <v>617</v>
      </c>
      <c r="D155" s="257">
        <f>SUM(D156:D159)</f>
        <v>48</v>
      </c>
      <c r="E155" s="257"/>
      <c r="F155" s="659">
        <f>SUM(F156:F159)</f>
        <v>0</v>
      </c>
      <c r="G155" s="635"/>
      <c r="H155" s="653"/>
      <c r="I155" s="627"/>
    </row>
    <row r="156" spans="1:9" x14ac:dyDescent="0.2">
      <c r="B156" s="232" t="s">
        <v>630</v>
      </c>
      <c r="C156" s="233" t="s">
        <v>609</v>
      </c>
      <c r="D156" s="234">
        <v>16</v>
      </c>
      <c r="F156" s="575"/>
      <c r="G156" s="635"/>
      <c r="H156" s="653"/>
      <c r="I156" s="627"/>
    </row>
    <row r="157" spans="1:9" x14ac:dyDescent="0.2">
      <c r="B157" s="232" t="s">
        <v>631</v>
      </c>
      <c r="C157" s="233" t="s">
        <v>610</v>
      </c>
      <c r="D157" s="234">
        <v>24</v>
      </c>
      <c r="F157" s="575"/>
      <c r="G157" s="635"/>
      <c r="H157" s="653"/>
      <c r="I157" s="627"/>
    </row>
    <row r="158" spans="1:9" x14ac:dyDescent="0.2">
      <c r="B158" s="232" t="s">
        <v>632</v>
      </c>
      <c r="C158" s="233" t="s">
        <v>611</v>
      </c>
      <c r="D158" s="234">
        <v>4</v>
      </c>
      <c r="F158" s="575"/>
      <c r="G158" s="635"/>
      <c r="H158" s="653"/>
      <c r="I158" s="627"/>
    </row>
    <row r="159" spans="1:9" x14ac:dyDescent="0.2">
      <c r="B159" s="232" t="s">
        <v>633</v>
      </c>
      <c r="C159" s="233" t="s">
        <v>612</v>
      </c>
      <c r="D159" s="234">
        <v>4</v>
      </c>
      <c r="E159" s="215"/>
      <c r="F159" s="575"/>
      <c r="G159" s="635"/>
      <c r="H159" s="653"/>
      <c r="I159" s="638"/>
    </row>
    <row r="160" spans="1:9" x14ac:dyDescent="0.2">
      <c r="B160" s="232" t="s">
        <v>629</v>
      </c>
      <c r="C160" s="238" t="s">
        <v>618</v>
      </c>
      <c r="D160" s="257">
        <f>SUM(D161:D164)</f>
        <v>22</v>
      </c>
      <c r="E160" s="242"/>
      <c r="F160" s="645">
        <f>SUM(F161:F164)</f>
        <v>0</v>
      </c>
      <c r="G160" s="635"/>
      <c r="H160" s="653"/>
      <c r="I160" s="638"/>
    </row>
    <row r="161" spans="1:9" x14ac:dyDescent="0.2">
      <c r="B161" s="232" t="s">
        <v>635</v>
      </c>
      <c r="C161" s="233" t="s">
        <v>613</v>
      </c>
      <c r="D161" s="234">
        <v>5</v>
      </c>
      <c r="E161" s="215"/>
      <c r="F161" s="575"/>
      <c r="G161" s="635"/>
      <c r="H161" s="653"/>
      <c r="I161" s="627"/>
    </row>
    <row r="162" spans="1:9" x14ac:dyDescent="0.2">
      <c r="B162" s="232" t="s">
        <v>636</v>
      </c>
      <c r="C162" s="233" t="s">
        <v>614</v>
      </c>
      <c r="D162" s="234">
        <v>6</v>
      </c>
      <c r="E162" s="215"/>
      <c r="F162" s="575"/>
      <c r="G162" s="635"/>
      <c r="H162" s="653"/>
      <c r="I162" s="660"/>
    </row>
    <row r="163" spans="1:9" x14ac:dyDescent="0.2">
      <c r="B163" s="232" t="s">
        <v>637</v>
      </c>
      <c r="C163" s="233" t="s">
        <v>440</v>
      </c>
      <c r="D163" s="234">
        <v>5</v>
      </c>
      <c r="E163" s="215"/>
      <c r="F163" s="575"/>
      <c r="G163" s="635"/>
      <c r="H163" s="653"/>
      <c r="I163" s="627"/>
    </row>
    <row r="164" spans="1:9" ht="17.25" customHeight="1" x14ac:dyDescent="0.2">
      <c r="B164" s="232" t="s">
        <v>638</v>
      </c>
      <c r="C164" s="233" t="s">
        <v>441</v>
      </c>
      <c r="D164" s="234">
        <v>6</v>
      </c>
      <c r="E164" s="215"/>
      <c r="F164" s="575"/>
      <c r="G164" s="635"/>
      <c r="H164" s="653"/>
      <c r="I164" s="627"/>
    </row>
    <row r="165" spans="1:9" ht="17.25" customHeight="1" x14ac:dyDescent="0.2">
      <c r="B165" s="232" t="s">
        <v>634</v>
      </c>
      <c r="C165" s="218" t="s">
        <v>276</v>
      </c>
      <c r="D165" s="357">
        <f>100*0.4</f>
        <v>40</v>
      </c>
      <c r="E165" s="215"/>
      <c r="F165" s="575"/>
      <c r="G165" s="635" t="s">
        <v>837</v>
      </c>
      <c r="H165" s="653"/>
      <c r="I165" s="627"/>
    </row>
    <row r="166" spans="1:9" ht="17.25" customHeight="1" x14ac:dyDescent="0.2">
      <c r="B166" s="232" t="s">
        <v>639</v>
      </c>
      <c r="C166" s="218" t="s">
        <v>277</v>
      </c>
      <c r="D166" s="357">
        <v>30</v>
      </c>
      <c r="E166" s="215"/>
      <c r="F166" s="575"/>
      <c r="G166" s="635" t="s">
        <v>837</v>
      </c>
      <c r="H166" s="653"/>
      <c r="I166" s="627"/>
    </row>
    <row r="167" spans="1:9" ht="17.25" customHeight="1" x14ac:dyDescent="0.2">
      <c r="B167" s="232" t="s">
        <v>640</v>
      </c>
      <c r="C167" s="218" t="s">
        <v>290</v>
      </c>
      <c r="D167" s="357">
        <v>6</v>
      </c>
      <c r="E167" s="215"/>
      <c r="F167" s="575"/>
      <c r="G167" s="635" t="s">
        <v>864</v>
      </c>
      <c r="H167" s="653"/>
      <c r="I167" s="627"/>
    </row>
    <row r="168" spans="1:9" x14ac:dyDescent="0.25">
      <c r="D168" s="358"/>
      <c r="F168" s="576"/>
      <c r="G168" s="635"/>
      <c r="H168" s="654"/>
      <c r="I168" s="627"/>
    </row>
    <row r="169" spans="1:9" x14ac:dyDescent="0.2">
      <c r="A169" s="108"/>
      <c r="B169" s="236" t="s">
        <v>616</v>
      </c>
      <c r="C169" s="239" t="s">
        <v>438</v>
      </c>
      <c r="D169" s="300">
        <f>SUM(D170:D174)</f>
        <v>145</v>
      </c>
      <c r="E169" s="300"/>
      <c r="F169" s="661">
        <f>SUM(F170:F174)</f>
        <v>0</v>
      </c>
      <c r="G169" s="635"/>
      <c r="H169" s="653"/>
      <c r="I169" s="638"/>
    </row>
    <row r="170" spans="1:9" x14ac:dyDescent="0.2">
      <c r="A170" s="104"/>
      <c r="B170" s="232" t="s">
        <v>1745</v>
      </c>
      <c r="C170" s="233" t="s">
        <v>439</v>
      </c>
      <c r="D170" s="234">
        <v>30</v>
      </c>
      <c r="E170" s="167"/>
      <c r="F170" s="171"/>
      <c r="G170" s="635"/>
      <c r="H170" s="653"/>
      <c r="I170" s="627"/>
    </row>
    <row r="171" spans="1:9" x14ac:dyDescent="0.2">
      <c r="A171" s="104"/>
      <c r="B171" s="232" t="s">
        <v>1746</v>
      </c>
      <c r="C171" s="233" t="s">
        <v>103</v>
      </c>
      <c r="D171" s="234">
        <v>10</v>
      </c>
      <c r="E171" s="167"/>
      <c r="F171" s="171"/>
      <c r="G171" s="635"/>
      <c r="H171" s="653"/>
      <c r="I171" s="627"/>
    </row>
    <row r="172" spans="1:9" x14ac:dyDescent="0.2">
      <c r="A172" s="104"/>
      <c r="B172" s="232" t="s">
        <v>1747</v>
      </c>
      <c r="C172" s="233" t="s">
        <v>442</v>
      </c>
      <c r="D172" s="234">
        <f>7*4</f>
        <v>28</v>
      </c>
      <c r="E172" s="167"/>
      <c r="F172" s="171"/>
      <c r="G172" s="635"/>
      <c r="H172" s="653"/>
      <c r="I172" s="627"/>
    </row>
    <row r="173" spans="1:9" x14ac:dyDescent="0.2">
      <c r="A173" s="104"/>
      <c r="B173" s="232" t="s">
        <v>1748</v>
      </c>
      <c r="C173" s="233" t="s">
        <v>729</v>
      </c>
      <c r="D173" s="234">
        <f>7*5</f>
        <v>35</v>
      </c>
      <c r="E173" s="167"/>
      <c r="F173" s="171"/>
      <c r="G173" s="635"/>
      <c r="H173" s="653"/>
      <c r="I173" s="627"/>
    </row>
    <row r="174" spans="1:9" x14ac:dyDescent="0.2">
      <c r="A174" s="104"/>
      <c r="B174" s="232" t="s">
        <v>1749</v>
      </c>
      <c r="C174" s="233" t="s">
        <v>730</v>
      </c>
      <c r="D174" s="234">
        <f>7*6</f>
        <v>42</v>
      </c>
      <c r="E174" s="167"/>
      <c r="F174" s="171"/>
      <c r="G174" s="635"/>
      <c r="H174" s="653"/>
      <c r="I174" s="627"/>
    </row>
    <row r="175" spans="1:9" x14ac:dyDescent="0.25">
      <c r="A175" s="104"/>
      <c r="B175" s="104"/>
      <c r="D175" s="358"/>
      <c r="E175" s="167"/>
      <c r="F175" s="538"/>
      <c r="G175" s="635"/>
      <c r="H175" s="654"/>
      <c r="I175" s="627"/>
    </row>
    <row r="176" spans="1:9" x14ac:dyDescent="0.25">
      <c r="A176" s="108"/>
      <c r="B176" s="108" t="s">
        <v>1750</v>
      </c>
      <c r="C176" s="109" t="s">
        <v>443</v>
      </c>
      <c r="D176" s="300">
        <f>SUM(D177:D179)</f>
        <v>30</v>
      </c>
      <c r="E176" s="300"/>
      <c r="F176" s="661">
        <f>SUM(F177:F179)</f>
        <v>0</v>
      </c>
      <c r="G176" s="635"/>
      <c r="H176" s="653"/>
      <c r="I176" s="627"/>
    </row>
    <row r="177" spans="1:13" x14ac:dyDescent="0.2">
      <c r="A177" s="104"/>
      <c r="B177" s="232" t="s">
        <v>1751</v>
      </c>
      <c r="C177" s="230" t="s">
        <v>727</v>
      </c>
      <c r="D177" s="234">
        <v>16</v>
      </c>
      <c r="E177" s="167"/>
      <c r="F177" s="171"/>
      <c r="G177" s="635"/>
      <c r="H177" s="653"/>
      <c r="I177" s="627"/>
    </row>
    <row r="178" spans="1:13" x14ac:dyDescent="0.2">
      <c r="A178" s="104"/>
      <c r="B178" s="232" t="s">
        <v>1752</v>
      </c>
      <c r="C178" s="230" t="s">
        <v>728</v>
      </c>
      <c r="D178" s="234">
        <v>6</v>
      </c>
      <c r="E178" s="167"/>
      <c r="F178" s="171"/>
      <c r="G178" s="635"/>
      <c r="H178" s="653"/>
      <c r="I178" s="627"/>
    </row>
    <row r="179" spans="1:13" x14ac:dyDescent="0.2">
      <c r="A179" s="104"/>
      <c r="B179" s="232" t="s">
        <v>1753</v>
      </c>
      <c r="C179" s="188" t="s">
        <v>731</v>
      </c>
      <c r="D179" s="359">
        <v>8</v>
      </c>
      <c r="E179" s="167"/>
      <c r="F179" s="171"/>
      <c r="G179" s="635"/>
      <c r="H179" s="653"/>
      <c r="I179" s="627"/>
    </row>
    <row r="180" spans="1:13" x14ac:dyDescent="0.25">
      <c r="A180" s="126"/>
      <c r="B180" s="104"/>
      <c r="C180" s="139"/>
      <c r="D180" s="301"/>
      <c r="E180" s="175"/>
      <c r="F180" s="255"/>
      <c r="G180" s="635"/>
      <c r="H180" s="654"/>
      <c r="I180" s="627"/>
    </row>
    <row r="181" spans="1:13" s="203" customFormat="1" x14ac:dyDescent="0.25">
      <c r="A181" s="275"/>
      <c r="B181" s="229"/>
      <c r="C181" s="252"/>
      <c r="D181" s="302"/>
      <c r="E181" s="276"/>
      <c r="F181" s="277"/>
      <c r="G181" s="635"/>
      <c r="H181" s="654"/>
      <c r="I181" s="627"/>
      <c r="J181" s="80"/>
      <c r="K181" s="80"/>
      <c r="L181" s="80"/>
      <c r="M181" s="80"/>
    </row>
    <row r="182" spans="1:13" s="203" customFormat="1" x14ac:dyDescent="0.25">
      <c r="A182" s="126"/>
      <c r="B182" s="104"/>
      <c r="C182" s="139"/>
      <c r="D182" s="301"/>
      <c r="E182" s="175"/>
      <c r="F182" s="255"/>
      <c r="G182" s="635"/>
      <c r="H182" s="654"/>
      <c r="I182" s="627"/>
      <c r="J182" s="80"/>
      <c r="K182" s="80"/>
      <c r="L182" s="80"/>
      <c r="M182" s="80"/>
    </row>
    <row r="183" spans="1:13" s="203" customFormat="1" x14ac:dyDescent="0.25">
      <c r="A183" s="12" t="s">
        <v>56</v>
      </c>
      <c r="B183" s="143" t="s">
        <v>57</v>
      </c>
      <c r="C183" s="96" t="s">
        <v>58</v>
      </c>
      <c r="D183" s="288" t="s">
        <v>59</v>
      </c>
      <c r="E183" s="157"/>
      <c r="F183" s="662" t="s">
        <v>60</v>
      </c>
      <c r="G183" s="647" t="s">
        <v>59</v>
      </c>
      <c r="H183" s="663" t="s">
        <v>60</v>
      </c>
      <c r="I183" s="627"/>
      <c r="J183" s="80"/>
      <c r="K183" s="80"/>
      <c r="L183" s="80"/>
      <c r="M183" s="80"/>
    </row>
    <row r="184" spans="1:13" s="203" customFormat="1" x14ac:dyDescent="0.25">
      <c r="A184" s="80"/>
      <c r="B184" s="127"/>
      <c r="C184" s="89"/>
      <c r="D184" s="288"/>
      <c r="E184" s="164"/>
      <c r="F184" s="255"/>
      <c r="G184" s="664"/>
      <c r="H184" s="665"/>
      <c r="I184" s="627"/>
      <c r="J184" s="80"/>
      <c r="K184" s="80"/>
      <c r="L184" s="80"/>
      <c r="M184" s="80"/>
    </row>
    <row r="185" spans="1:13" ht="38.25" x14ac:dyDescent="0.25">
      <c r="A185" s="102" t="s">
        <v>19</v>
      </c>
      <c r="B185" s="131" t="s">
        <v>642</v>
      </c>
      <c r="C185" s="103" t="s">
        <v>643</v>
      </c>
      <c r="D185" s="290">
        <f>+D187+D210+D217</f>
        <v>719</v>
      </c>
      <c r="E185" s="163"/>
      <c r="F185" s="662">
        <f>+F187+F210+F217</f>
        <v>0</v>
      </c>
      <c r="G185" s="425" t="s">
        <v>1373</v>
      </c>
      <c r="H185" s="351"/>
      <c r="I185" s="627"/>
    </row>
    <row r="186" spans="1:13" x14ac:dyDescent="0.25">
      <c r="A186" s="12"/>
      <c r="B186" s="104"/>
      <c r="C186" s="96"/>
      <c r="D186" s="291"/>
      <c r="E186" s="166"/>
      <c r="F186" s="666"/>
      <c r="G186" s="635"/>
      <c r="H186" s="654"/>
      <c r="I186" s="627"/>
    </row>
    <row r="187" spans="1:13" x14ac:dyDescent="0.25">
      <c r="A187" s="283"/>
      <c r="B187" s="90" t="s">
        <v>689</v>
      </c>
      <c r="C187" s="210" t="s">
        <v>688</v>
      </c>
      <c r="D187" s="289">
        <f>+D188+D193+D194+D197+D201+D204+D224</f>
        <v>449</v>
      </c>
      <c r="E187" s="160"/>
      <c r="F187" s="667">
        <f>+F188+F193+F194+F197+F201+F204+F224</f>
        <v>0</v>
      </c>
      <c r="G187" s="635" t="s">
        <v>833</v>
      </c>
      <c r="H187" s="653"/>
      <c r="I187" s="627"/>
    </row>
    <row r="188" spans="1:13" x14ac:dyDescent="0.2">
      <c r="A188" s="12"/>
      <c r="B188" s="104" t="s">
        <v>690</v>
      </c>
      <c r="C188" s="232" t="s">
        <v>644</v>
      </c>
      <c r="D188" s="291">
        <f>SUM(D189:D192)</f>
        <v>37</v>
      </c>
      <c r="E188" s="166"/>
      <c r="F188" s="666">
        <f>SUM(F189:F192)</f>
        <v>0</v>
      </c>
      <c r="G188" s="635"/>
      <c r="H188" s="653"/>
      <c r="I188" s="627"/>
    </row>
    <row r="189" spans="1:13" x14ac:dyDescent="0.2">
      <c r="A189" s="12"/>
      <c r="B189" s="104" t="s">
        <v>692</v>
      </c>
      <c r="C189" s="230" t="s">
        <v>644</v>
      </c>
      <c r="D189" s="235">
        <v>10</v>
      </c>
      <c r="E189" s="166"/>
      <c r="F189" s="586"/>
      <c r="G189" s="635"/>
      <c r="H189" s="653"/>
      <c r="I189" s="627"/>
    </row>
    <row r="190" spans="1:13" x14ac:dyDescent="0.2">
      <c r="A190" s="12"/>
      <c r="B190" s="104" t="s">
        <v>693</v>
      </c>
      <c r="C190" s="230" t="s">
        <v>645</v>
      </c>
      <c r="D190" s="235">
        <v>20</v>
      </c>
      <c r="E190" s="166"/>
      <c r="F190" s="586"/>
      <c r="G190" s="635"/>
      <c r="H190" s="653"/>
      <c r="I190" s="627"/>
    </row>
    <row r="191" spans="1:13" x14ac:dyDescent="0.2">
      <c r="A191" s="12"/>
      <c r="B191" s="104" t="s">
        <v>694</v>
      </c>
      <c r="C191" s="230" t="s">
        <v>646</v>
      </c>
      <c r="D191" s="235">
        <v>4</v>
      </c>
      <c r="E191" s="166"/>
      <c r="F191" s="586"/>
      <c r="G191" s="635"/>
      <c r="H191" s="653"/>
      <c r="I191" s="627"/>
    </row>
    <row r="192" spans="1:13" x14ac:dyDescent="0.2">
      <c r="A192" s="12"/>
      <c r="B192" s="104" t="s">
        <v>695</v>
      </c>
      <c r="C192" s="230" t="s">
        <v>450</v>
      </c>
      <c r="D192" s="235">
        <v>3</v>
      </c>
      <c r="E192" s="166"/>
      <c r="F192" s="586"/>
      <c r="G192" s="635"/>
      <c r="H192" s="653"/>
      <c r="I192" s="627"/>
    </row>
    <row r="193" spans="1:9" x14ac:dyDescent="0.2">
      <c r="A193" s="12"/>
      <c r="B193" s="104" t="s">
        <v>691</v>
      </c>
      <c r="C193" s="232" t="s">
        <v>647</v>
      </c>
      <c r="D193" s="242">
        <v>18</v>
      </c>
      <c r="E193" s="242"/>
      <c r="F193" s="586"/>
      <c r="G193" s="635"/>
      <c r="H193" s="653"/>
      <c r="I193" s="627"/>
    </row>
    <row r="194" spans="1:9" x14ac:dyDescent="0.2">
      <c r="A194" s="12"/>
      <c r="B194" s="104" t="s">
        <v>696</v>
      </c>
      <c r="C194" s="232" t="s">
        <v>710</v>
      </c>
      <c r="D194" s="242">
        <f>SUM(D195:D196)</f>
        <v>48</v>
      </c>
      <c r="E194" s="242"/>
      <c r="F194" s="645">
        <f>SUM(F195:F196)</f>
        <v>0</v>
      </c>
      <c r="G194" s="635"/>
      <c r="H194" s="653"/>
      <c r="I194" s="627"/>
    </row>
    <row r="195" spans="1:9" x14ac:dyDescent="0.2">
      <c r="A195" s="12"/>
      <c r="B195" s="104" t="s">
        <v>700</v>
      </c>
      <c r="C195" s="230" t="s">
        <v>648</v>
      </c>
      <c r="D195" s="235">
        <v>24</v>
      </c>
      <c r="E195" s="166"/>
      <c r="F195" s="586"/>
      <c r="G195" s="635"/>
      <c r="H195" s="653"/>
      <c r="I195" s="627"/>
    </row>
    <row r="196" spans="1:9" x14ac:dyDescent="0.2">
      <c r="A196" s="12"/>
      <c r="B196" s="104" t="s">
        <v>701</v>
      </c>
      <c r="C196" s="230" t="s">
        <v>649</v>
      </c>
      <c r="D196" s="235">
        <v>24</v>
      </c>
      <c r="E196" s="166"/>
      <c r="F196" s="586"/>
      <c r="G196" s="635"/>
      <c r="H196" s="653"/>
      <c r="I196" s="627"/>
    </row>
    <row r="197" spans="1:9" x14ac:dyDescent="0.2">
      <c r="A197" s="12"/>
      <c r="B197" s="104" t="s">
        <v>699</v>
      </c>
      <c r="C197" s="232" t="s">
        <v>673</v>
      </c>
      <c r="D197" s="242">
        <f>SUM(D198:D200)</f>
        <v>60</v>
      </c>
      <c r="E197" s="242"/>
      <c r="F197" s="645">
        <f>SUM(F198:F200)</f>
        <v>0</v>
      </c>
      <c r="G197" s="635"/>
      <c r="H197" s="653"/>
      <c r="I197" s="627"/>
    </row>
    <row r="198" spans="1:9" x14ac:dyDescent="0.2">
      <c r="A198" s="12"/>
      <c r="B198" s="104" t="s">
        <v>703</v>
      </c>
      <c r="C198" s="230" t="s">
        <v>650</v>
      </c>
      <c r="D198" s="235">
        <v>24</v>
      </c>
      <c r="E198" s="166"/>
      <c r="F198" s="586"/>
      <c r="G198" s="635"/>
      <c r="H198" s="653"/>
      <c r="I198" s="627"/>
    </row>
    <row r="199" spans="1:9" x14ac:dyDescent="0.2">
      <c r="A199" s="12"/>
      <c r="B199" s="104" t="s">
        <v>704</v>
      </c>
      <c r="C199" s="230" t="s">
        <v>651</v>
      </c>
      <c r="D199" s="235">
        <v>24</v>
      </c>
      <c r="E199" s="166"/>
      <c r="F199" s="586"/>
      <c r="G199" s="635"/>
      <c r="H199" s="653"/>
      <c r="I199" s="627"/>
    </row>
    <row r="200" spans="1:9" x14ac:dyDescent="0.2">
      <c r="A200" s="12"/>
      <c r="B200" s="104" t="s">
        <v>705</v>
      </c>
      <c r="C200" s="238" t="s">
        <v>652</v>
      </c>
      <c r="D200" s="234">
        <v>12</v>
      </c>
      <c r="E200" s="166"/>
      <c r="F200" s="586"/>
      <c r="G200" s="635"/>
      <c r="H200" s="653"/>
      <c r="I200" s="627"/>
    </row>
    <row r="201" spans="1:9" x14ac:dyDescent="0.2">
      <c r="A201" s="12"/>
      <c r="B201" s="104" t="s">
        <v>702</v>
      </c>
      <c r="C201" s="238" t="s">
        <v>672</v>
      </c>
      <c r="D201" s="257">
        <f>SUM(D202:D203)</f>
        <v>66</v>
      </c>
      <c r="E201" s="257"/>
      <c r="F201" s="659">
        <f>SUM(F202:F203)</f>
        <v>0</v>
      </c>
      <c r="G201" s="635"/>
      <c r="H201" s="653"/>
      <c r="I201" s="627"/>
    </row>
    <row r="202" spans="1:9" x14ac:dyDescent="0.2">
      <c r="A202" s="12"/>
      <c r="B202" s="104" t="s">
        <v>706</v>
      </c>
      <c r="C202" s="230" t="s">
        <v>653</v>
      </c>
      <c r="D202" s="235">
        <v>33</v>
      </c>
      <c r="E202" s="166"/>
      <c r="F202" s="586"/>
      <c r="G202" s="635"/>
      <c r="H202" s="653"/>
      <c r="I202" s="627"/>
    </row>
    <row r="203" spans="1:9" x14ac:dyDescent="0.2">
      <c r="A203" s="12"/>
      <c r="B203" s="104" t="s">
        <v>707</v>
      </c>
      <c r="C203" s="230" t="s">
        <v>654</v>
      </c>
      <c r="D203" s="235">
        <v>33</v>
      </c>
      <c r="E203" s="166"/>
      <c r="F203" s="586"/>
      <c r="G203" s="635"/>
      <c r="H203" s="653"/>
      <c r="I203" s="627"/>
    </row>
    <row r="204" spans="1:9" x14ac:dyDescent="0.2">
      <c r="A204" s="12"/>
      <c r="B204" s="104" t="s">
        <v>708</v>
      </c>
      <c r="C204" s="232" t="s">
        <v>671</v>
      </c>
      <c r="D204" s="242">
        <f>SUM(D205:D208)</f>
        <v>150</v>
      </c>
      <c r="E204" s="242"/>
      <c r="F204" s="645">
        <f>SUM(F205:F208)</f>
        <v>0</v>
      </c>
      <c r="G204" s="635"/>
      <c r="H204" s="653"/>
      <c r="I204" s="627"/>
    </row>
    <row r="205" spans="1:9" x14ac:dyDescent="0.2">
      <c r="A205" s="12"/>
      <c r="B205" s="104" t="s">
        <v>697</v>
      </c>
      <c r="C205" s="278" t="s">
        <v>655</v>
      </c>
      <c r="D205" s="235">
        <v>60</v>
      </c>
      <c r="E205" s="166"/>
      <c r="F205" s="586"/>
      <c r="G205" s="635"/>
      <c r="H205" s="653"/>
      <c r="I205" s="627"/>
    </row>
    <row r="206" spans="1:9" x14ac:dyDescent="0.2">
      <c r="A206" s="12"/>
      <c r="B206" s="104" t="s">
        <v>698</v>
      </c>
      <c r="C206" s="278" t="s">
        <v>656</v>
      </c>
      <c r="D206" s="235">
        <v>60</v>
      </c>
      <c r="E206" s="166"/>
      <c r="F206" s="586"/>
      <c r="G206" s="635"/>
      <c r="H206" s="653"/>
      <c r="I206" s="627"/>
    </row>
    <row r="207" spans="1:9" x14ac:dyDescent="0.2">
      <c r="A207" s="12"/>
      <c r="B207" s="104" t="s">
        <v>709</v>
      </c>
      <c r="C207" s="278" t="s">
        <v>657</v>
      </c>
      <c r="D207" s="235">
        <v>15</v>
      </c>
      <c r="E207" s="166"/>
      <c r="F207" s="586"/>
      <c r="G207" s="635"/>
      <c r="H207" s="653"/>
      <c r="I207" s="627"/>
    </row>
    <row r="208" spans="1:9" x14ac:dyDescent="0.2">
      <c r="A208" s="12"/>
      <c r="B208" s="104" t="s">
        <v>711</v>
      </c>
      <c r="C208" s="278" t="s">
        <v>658</v>
      </c>
      <c r="D208" s="235">
        <v>15</v>
      </c>
      <c r="E208" s="166"/>
      <c r="F208" s="586"/>
      <c r="G208" s="635"/>
      <c r="H208" s="653"/>
      <c r="I208" s="627"/>
    </row>
    <row r="209" spans="1:13" x14ac:dyDescent="0.2">
      <c r="A209" s="12"/>
      <c r="B209" s="104"/>
      <c r="C209" s="230"/>
      <c r="D209" s="235"/>
      <c r="E209" s="166"/>
      <c r="F209" s="666"/>
      <c r="G209" s="635"/>
      <c r="H209" s="654"/>
      <c r="I209" s="627"/>
    </row>
    <row r="210" spans="1:13" x14ac:dyDescent="0.2">
      <c r="A210" s="90"/>
      <c r="B210" s="229" t="s">
        <v>675</v>
      </c>
      <c r="C210" s="92" t="s">
        <v>1313</v>
      </c>
      <c r="D210" s="281">
        <f>SUM(D211:D215)</f>
        <v>92</v>
      </c>
      <c r="E210" s="281"/>
      <c r="F210" s="668">
        <f>SUM(F211:F215)</f>
        <v>0</v>
      </c>
      <c r="G210" s="635"/>
      <c r="H210" s="653"/>
      <c r="I210" s="627"/>
    </row>
    <row r="211" spans="1:13" x14ac:dyDescent="0.2">
      <c r="A211" s="12"/>
      <c r="B211" s="133" t="s">
        <v>676</v>
      </c>
      <c r="C211" s="230" t="s">
        <v>660</v>
      </c>
      <c r="D211" s="235">
        <v>15</v>
      </c>
      <c r="E211" s="166"/>
      <c r="F211" s="586"/>
      <c r="G211" s="635"/>
      <c r="H211" s="653"/>
      <c r="I211" s="627"/>
    </row>
    <row r="212" spans="1:13" x14ac:dyDescent="0.2">
      <c r="A212" s="12"/>
      <c r="B212" s="133" t="s">
        <v>677</v>
      </c>
      <c r="C212" s="230" t="s">
        <v>74</v>
      </c>
      <c r="D212" s="235">
        <v>12</v>
      </c>
      <c r="E212" s="166"/>
      <c r="F212" s="586"/>
      <c r="G212" s="635"/>
      <c r="H212" s="653"/>
      <c r="I212" s="627"/>
    </row>
    <row r="213" spans="1:13" s="203" customFormat="1" x14ac:dyDescent="0.2">
      <c r="A213" s="256"/>
      <c r="B213" s="133" t="s">
        <v>678</v>
      </c>
      <c r="C213" s="230" t="s">
        <v>661</v>
      </c>
      <c r="D213" s="235">
        <v>15</v>
      </c>
      <c r="E213" s="219"/>
      <c r="F213" s="586"/>
      <c r="G213" s="635"/>
      <c r="H213" s="653"/>
      <c r="I213" s="627"/>
      <c r="J213" s="80"/>
      <c r="K213" s="80"/>
      <c r="L213" s="80"/>
      <c r="M213" s="80"/>
    </row>
    <row r="214" spans="1:13" s="203" customFormat="1" x14ac:dyDescent="0.2">
      <c r="A214" s="80"/>
      <c r="B214" s="133" t="s">
        <v>1743</v>
      </c>
      <c r="C214" s="230" t="s">
        <v>662</v>
      </c>
      <c r="D214" s="235">
        <v>25</v>
      </c>
      <c r="E214" s="175"/>
      <c r="F214" s="586"/>
      <c r="G214" s="635"/>
      <c r="H214" s="653"/>
      <c r="I214" s="627"/>
      <c r="J214" s="80"/>
      <c r="K214" s="80"/>
      <c r="L214" s="80"/>
      <c r="M214" s="80"/>
    </row>
    <row r="215" spans="1:13" s="203" customFormat="1" x14ac:dyDescent="0.2">
      <c r="A215" s="80"/>
      <c r="B215" s="133" t="s">
        <v>1744</v>
      </c>
      <c r="C215" s="230" t="s">
        <v>663</v>
      </c>
      <c r="D215" s="235">
        <v>25</v>
      </c>
      <c r="E215" s="175"/>
      <c r="F215" s="586"/>
      <c r="G215" s="635"/>
      <c r="H215" s="653"/>
      <c r="I215" s="627"/>
      <c r="J215" s="80"/>
      <c r="K215" s="80"/>
      <c r="L215" s="80"/>
      <c r="M215" s="80"/>
    </row>
    <row r="216" spans="1:13" s="203" customFormat="1" x14ac:dyDescent="0.2">
      <c r="A216" s="80"/>
      <c r="B216" s="133"/>
      <c r="C216" s="230"/>
      <c r="D216" s="235"/>
      <c r="E216" s="175"/>
      <c r="F216" s="321"/>
      <c r="G216" s="635"/>
      <c r="H216" s="654"/>
      <c r="I216" s="627"/>
      <c r="J216" s="80"/>
      <c r="K216" s="80"/>
      <c r="L216" s="80"/>
      <c r="M216" s="80"/>
    </row>
    <row r="217" spans="1:13" s="203" customFormat="1" x14ac:dyDescent="0.2">
      <c r="A217" s="90"/>
      <c r="B217" s="229" t="s">
        <v>679</v>
      </c>
      <c r="C217" s="92" t="s">
        <v>683</v>
      </c>
      <c r="D217" s="281">
        <f>+D218+D219+D220+D221+D224+D231</f>
        <v>178</v>
      </c>
      <c r="E217" s="281"/>
      <c r="F217" s="668">
        <f>+F218+F219+F220+F221+F224+F231</f>
        <v>0</v>
      </c>
      <c r="G217" s="635"/>
      <c r="H217" s="653"/>
      <c r="I217" s="627"/>
      <c r="J217" s="80"/>
      <c r="K217" s="80"/>
      <c r="L217" s="80"/>
      <c r="M217" s="80"/>
    </row>
    <row r="218" spans="1:13" s="203" customFormat="1" x14ac:dyDescent="0.2">
      <c r="A218" s="80"/>
      <c r="B218" s="133" t="s">
        <v>680</v>
      </c>
      <c r="C218" s="233" t="s">
        <v>664</v>
      </c>
      <c r="D218" s="234">
        <v>18</v>
      </c>
      <c r="E218" s="196"/>
      <c r="F218" s="586"/>
      <c r="G218" s="635"/>
      <c r="H218" s="653"/>
      <c r="I218" s="627"/>
      <c r="J218" s="80"/>
      <c r="K218" s="80"/>
      <c r="L218" s="80"/>
      <c r="M218" s="80"/>
    </row>
    <row r="219" spans="1:13" s="203" customFormat="1" x14ac:dyDescent="0.2">
      <c r="A219" s="80"/>
      <c r="B219" s="133" t="s">
        <v>681</v>
      </c>
      <c r="C219" s="233" t="s">
        <v>665</v>
      </c>
      <c r="D219" s="234">
        <v>22</v>
      </c>
      <c r="E219" s="175"/>
      <c r="F219" s="586"/>
      <c r="G219" s="635"/>
      <c r="H219" s="653"/>
      <c r="I219" s="627"/>
      <c r="J219" s="80"/>
      <c r="K219" s="80"/>
      <c r="L219" s="80"/>
      <c r="M219" s="80"/>
    </row>
    <row r="220" spans="1:13" s="203" customFormat="1" x14ac:dyDescent="0.2">
      <c r="A220" s="80"/>
      <c r="B220" s="133" t="s">
        <v>682</v>
      </c>
      <c r="C220" s="233" t="s">
        <v>666</v>
      </c>
      <c r="D220" s="234">
        <v>22</v>
      </c>
      <c r="E220" s="175"/>
      <c r="F220" s="586"/>
      <c r="G220" s="635"/>
      <c r="H220" s="653"/>
      <c r="I220" s="627"/>
      <c r="J220" s="80"/>
      <c r="K220" s="80"/>
      <c r="L220" s="80"/>
      <c r="M220" s="80"/>
    </row>
    <row r="221" spans="1:13" s="203" customFormat="1" x14ac:dyDescent="0.2">
      <c r="A221" s="80"/>
      <c r="B221" s="133" t="s">
        <v>684</v>
      </c>
      <c r="C221" s="238" t="s">
        <v>720</v>
      </c>
      <c r="D221" s="257">
        <f>SUM(D222:D223)</f>
        <v>35</v>
      </c>
      <c r="E221" s="242"/>
      <c r="F221" s="645">
        <f>SUM(F222:F223)</f>
        <v>0</v>
      </c>
      <c r="G221" s="635"/>
      <c r="H221" s="653"/>
      <c r="I221" s="627"/>
      <c r="J221" s="80"/>
      <c r="K221" s="80"/>
      <c r="L221" s="80"/>
      <c r="M221" s="80"/>
    </row>
    <row r="222" spans="1:13" s="203" customFormat="1" x14ac:dyDescent="0.2">
      <c r="A222" s="80"/>
      <c r="B222" s="133" t="s">
        <v>686</v>
      </c>
      <c r="C222" s="233" t="s">
        <v>667</v>
      </c>
      <c r="D222" s="234">
        <v>20</v>
      </c>
      <c r="E222" s="158"/>
      <c r="F222" s="575"/>
      <c r="G222" s="635"/>
      <c r="H222" s="653"/>
      <c r="I222" s="627"/>
      <c r="J222" s="80"/>
      <c r="K222" s="80"/>
      <c r="L222" s="80"/>
      <c r="M222" s="80"/>
    </row>
    <row r="223" spans="1:13" s="203" customFormat="1" x14ac:dyDescent="0.2">
      <c r="A223" s="80"/>
      <c r="B223" s="133" t="s">
        <v>687</v>
      </c>
      <c r="C223" s="233" t="s">
        <v>668</v>
      </c>
      <c r="D223" s="234">
        <v>15</v>
      </c>
      <c r="E223" s="164"/>
      <c r="F223" s="575"/>
      <c r="G223" s="635"/>
      <c r="H223" s="653"/>
      <c r="I223" s="627"/>
      <c r="J223" s="80"/>
      <c r="K223" s="80"/>
      <c r="L223" s="80"/>
      <c r="M223" s="80"/>
    </row>
    <row r="224" spans="1:13" s="203" customFormat="1" x14ac:dyDescent="0.2">
      <c r="A224" s="80"/>
      <c r="B224" s="104" t="s">
        <v>685</v>
      </c>
      <c r="C224" s="238" t="s">
        <v>674</v>
      </c>
      <c r="D224" s="257">
        <f>SUM(D225:D230)</f>
        <v>70</v>
      </c>
      <c r="E224" s="242"/>
      <c r="F224" s="645">
        <f>SUM(F225:F230)</f>
        <v>0</v>
      </c>
      <c r="G224" s="635"/>
      <c r="H224" s="653"/>
      <c r="I224" s="627"/>
      <c r="J224" s="80"/>
      <c r="K224" s="80"/>
      <c r="L224" s="80"/>
      <c r="M224" s="80"/>
    </row>
    <row r="225" spans="1:13" s="203" customFormat="1" x14ac:dyDescent="0.2">
      <c r="A225" s="80"/>
      <c r="B225" s="104" t="s">
        <v>714</v>
      </c>
      <c r="C225" s="233" t="s">
        <v>659</v>
      </c>
      <c r="D225" s="234">
        <v>12</v>
      </c>
      <c r="E225" s="166"/>
      <c r="F225" s="586"/>
      <c r="G225" s="635"/>
      <c r="H225" s="653"/>
      <c r="I225" s="627"/>
      <c r="J225" s="80"/>
      <c r="K225" s="80"/>
      <c r="L225" s="80"/>
      <c r="M225" s="80"/>
    </row>
    <row r="226" spans="1:13" s="203" customFormat="1" x14ac:dyDescent="0.2">
      <c r="A226" s="80"/>
      <c r="B226" s="104" t="s">
        <v>715</v>
      </c>
      <c r="C226" s="233" t="s">
        <v>603</v>
      </c>
      <c r="D226" s="234">
        <v>6</v>
      </c>
      <c r="E226" s="166"/>
      <c r="F226" s="586"/>
      <c r="G226" s="635"/>
      <c r="H226" s="653"/>
      <c r="I226" s="627"/>
      <c r="J226" s="80"/>
      <c r="K226" s="80"/>
      <c r="L226" s="80"/>
      <c r="M226" s="80"/>
    </row>
    <row r="227" spans="1:13" s="203" customFormat="1" x14ac:dyDescent="0.2">
      <c r="A227" s="80"/>
      <c r="B227" s="104" t="s">
        <v>716</v>
      </c>
      <c r="C227" s="233" t="s">
        <v>103</v>
      </c>
      <c r="D227" s="234">
        <v>6</v>
      </c>
      <c r="E227" s="166"/>
      <c r="F227" s="586"/>
      <c r="G227" s="635"/>
      <c r="H227" s="653"/>
      <c r="I227" s="627"/>
      <c r="J227" s="80"/>
      <c r="K227" s="80"/>
      <c r="L227" s="80"/>
      <c r="M227" s="80"/>
    </row>
    <row r="228" spans="1:13" s="203" customFormat="1" x14ac:dyDescent="0.2">
      <c r="A228" s="80"/>
      <c r="B228" s="104" t="s">
        <v>717</v>
      </c>
      <c r="C228" s="233" t="s">
        <v>669</v>
      </c>
      <c r="D228" s="234">
        <v>15</v>
      </c>
      <c r="E228" s="166"/>
      <c r="F228" s="586"/>
      <c r="G228" s="635"/>
      <c r="H228" s="653"/>
      <c r="I228" s="627"/>
      <c r="J228" s="80"/>
      <c r="K228" s="80"/>
      <c r="L228" s="80"/>
      <c r="M228" s="80"/>
    </row>
    <row r="229" spans="1:13" s="203" customFormat="1" x14ac:dyDescent="0.2">
      <c r="A229" s="80"/>
      <c r="B229" s="104" t="s">
        <v>718</v>
      </c>
      <c r="C229" s="233" t="s">
        <v>670</v>
      </c>
      <c r="D229" s="234">
        <v>15</v>
      </c>
      <c r="E229" s="166"/>
      <c r="F229" s="586"/>
      <c r="G229" s="635"/>
      <c r="H229" s="653"/>
      <c r="I229" s="627"/>
      <c r="J229" s="80"/>
      <c r="K229" s="80"/>
      <c r="L229" s="80"/>
      <c r="M229" s="80"/>
    </row>
    <row r="230" spans="1:13" s="203" customFormat="1" x14ac:dyDescent="0.2">
      <c r="A230" s="80"/>
      <c r="B230" s="104" t="s">
        <v>719</v>
      </c>
      <c r="C230" s="233" t="s">
        <v>712</v>
      </c>
      <c r="D230" s="234">
        <v>16</v>
      </c>
      <c r="E230" s="166"/>
      <c r="F230" s="586"/>
      <c r="G230" s="635"/>
      <c r="H230" s="653"/>
      <c r="I230" s="627"/>
      <c r="J230" s="80"/>
      <c r="K230" s="80"/>
      <c r="L230" s="80"/>
      <c r="M230" s="80"/>
    </row>
    <row r="231" spans="1:13" s="203" customFormat="1" x14ac:dyDescent="0.2">
      <c r="A231" s="80"/>
      <c r="B231" s="104" t="s">
        <v>713</v>
      </c>
      <c r="C231" s="238" t="s">
        <v>732</v>
      </c>
      <c r="D231" s="257">
        <f>SUM(D232:D233)</f>
        <v>11</v>
      </c>
      <c r="E231" s="257"/>
      <c r="F231" s="659">
        <f>SUM(F232:F233)</f>
        <v>0</v>
      </c>
      <c r="G231" s="635"/>
      <c r="H231" s="653"/>
      <c r="I231" s="627"/>
      <c r="J231" s="80"/>
      <c r="K231" s="80"/>
      <c r="L231" s="80"/>
      <c r="M231" s="80"/>
    </row>
    <row r="232" spans="1:13" s="203" customFormat="1" x14ac:dyDescent="0.2">
      <c r="A232" s="80"/>
      <c r="B232" s="104" t="s">
        <v>733</v>
      </c>
      <c r="C232" s="233" t="s">
        <v>729</v>
      </c>
      <c r="D232" s="234">
        <v>5</v>
      </c>
      <c r="E232" s="166"/>
      <c r="F232" s="586"/>
      <c r="G232" s="635"/>
      <c r="H232" s="653"/>
      <c r="I232" s="627"/>
      <c r="J232" s="80"/>
      <c r="K232" s="80"/>
      <c r="L232" s="80"/>
      <c r="M232" s="80"/>
    </row>
    <row r="233" spans="1:13" s="203" customFormat="1" x14ac:dyDescent="0.2">
      <c r="A233" s="80"/>
      <c r="B233" s="104" t="s">
        <v>734</v>
      </c>
      <c r="C233" s="233" t="s">
        <v>730</v>
      </c>
      <c r="D233" s="234">
        <v>6</v>
      </c>
      <c r="E233" s="166"/>
      <c r="F233" s="586"/>
      <c r="G233" s="635"/>
      <c r="H233" s="653"/>
      <c r="I233" s="627"/>
      <c r="J233" s="80"/>
      <c r="K233" s="80"/>
      <c r="L233" s="80"/>
      <c r="M233" s="80"/>
    </row>
    <row r="234" spans="1:13" s="203" customFormat="1" x14ac:dyDescent="0.2">
      <c r="A234" s="80"/>
      <c r="B234" s="104"/>
      <c r="C234" s="230"/>
      <c r="D234" s="235"/>
      <c r="E234" s="164"/>
      <c r="F234" s="576"/>
      <c r="G234" s="635"/>
      <c r="H234" s="654"/>
      <c r="I234" s="627"/>
      <c r="J234" s="80"/>
      <c r="K234" s="80"/>
      <c r="L234" s="80"/>
      <c r="M234" s="80"/>
    </row>
    <row r="235" spans="1:13" s="203" customFormat="1" x14ac:dyDescent="0.25">
      <c r="A235" s="275"/>
      <c r="B235" s="229"/>
      <c r="C235" s="252"/>
      <c r="D235" s="302"/>
      <c r="E235" s="276"/>
      <c r="F235" s="277"/>
      <c r="G235" s="635"/>
      <c r="H235" s="654"/>
      <c r="I235" s="627"/>
      <c r="J235" s="80"/>
      <c r="K235" s="80"/>
      <c r="L235" s="80"/>
      <c r="M235" s="80"/>
    </row>
    <row r="236" spans="1:13" s="203" customFormat="1" x14ac:dyDescent="0.2">
      <c r="A236" s="80"/>
      <c r="B236" s="104"/>
      <c r="C236" s="230"/>
      <c r="D236" s="235"/>
      <c r="E236" s="164"/>
      <c r="F236" s="576"/>
      <c r="G236" s="570"/>
      <c r="H236" s="570"/>
      <c r="I236" s="627"/>
      <c r="J236" s="80"/>
      <c r="K236" s="80"/>
      <c r="L236" s="80"/>
      <c r="M236" s="80"/>
    </row>
    <row r="237" spans="1:13" s="203" customFormat="1" x14ac:dyDescent="0.25">
      <c r="A237" s="12" t="s">
        <v>56</v>
      </c>
      <c r="B237" s="143" t="s">
        <v>57</v>
      </c>
      <c r="C237" s="96" t="s">
        <v>58</v>
      </c>
      <c r="D237" s="288" t="s">
        <v>59</v>
      </c>
      <c r="E237" s="157"/>
      <c r="F237" s="662" t="s">
        <v>60</v>
      </c>
      <c r="G237" s="647" t="s">
        <v>59</v>
      </c>
      <c r="H237" s="663" t="s">
        <v>60</v>
      </c>
      <c r="I237" s="627"/>
      <c r="J237" s="80"/>
      <c r="K237" s="80"/>
      <c r="L237" s="80"/>
      <c r="M237" s="80"/>
    </row>
    <row r="238" spans="1:13" s="203" customFormat="1" x14ac:dyDescent="0.25">
      <c r="A238" s="80"/>
      <c r="B238" s="127"/>
      <c r="C238" s="89"/>
      <c r="D238" s="288"/>
      <c r="E238" s="164"/>
      <c r="F238" s="255"/>
      <c r="G238" s="664"/>
      <c r="H238" s="665"/>
      <c r="I238" s="627"/>
      <c r="J238" s="80"/>
      <c r="K238" s="80"/>
      <c r="L238" s="80"/>
      <c r="M238" s="80"/>
    </row>
    <row r="239" spans="1:13" s="203" customFormat="1" ht="38.25" x14ac:dyDescent="0.25">
      <c r="A239" s="102" t="s">
        <v>21</v>
      </c>
      <c r="B239" s="131" t="s">
        <v>43</v>
      </c>
      <c r="C239" s="103" t="s">
        <v>721</v>
      </c>
      <c r="D239" s="290">
        <f>+D241+D247+D251</f>
        <v>283</v>
      </c>
      <c r="E239" s="163"/>
      <c r="F239" s="662">
        <f>+F241+F247+F251</f>
        <v>0</v>
      </c>
      <c r="G239" s="425" t="s">
        <v>1373</v>
      </c>
      <c r="H239" s="351"/>
      <c r="I239" s="627"/>
      <c r="J239" s="80"/>
      <c r="K239" s="80"/>
      <c r="L239" s="80"/>
      <c r="M239" s="80"/>
    </row>
    <row r="240" spans="1:13" s="203" customFormat="1" x14ac:dyDescent="0.25">
      <c r="A240" s="12"/>
      <c r="B240" s="104"/>
      <c r="C240" s="96"/>
      <c r="D240" s="291"/>
      <c r="E240" s="166"/>
      <c r="F240" s="666"/>
      <c r="G240" s="635"/>
      <c r="H240" s="654"/>
      <c r="I240" s="627"/>
      <c r="J240" s="80"/>
      <c r="K240" s="80"/>
      <c r="L240" s="80"/>
      <c r="M240" s="80"/>
    </row>
    <row r="241" spans="1:13" s="203" customFormat="1" x14ac:dyDescent="0.2">
      <c r="A241" s="90"/>
      <c r="B241" s="229" t="s">
        <v>43</v>
      </c>
      <c r="C241" s="285" t="s">
        <v>721</v>
      </c>
      <c r="D241" s="303">
        <f>SUM(D242:D245)</f>
        <v>198</v>
      </c>
      <c r="E241" s="280"/>
      <c r="F241" s="669">
        <f>SUM(F242:F245)</f>
        <v>0</v>
      </c>
      <c r="G241" s="635" t="s">
        <v>862</v>
      </c>
      <c r="H241" s="653"/>
      <c r="I241" s="627"/>
      <c r="J241" s="80"/>
      <c r="K241" s="80"/>
      <c r="L241" s="80"/>
      <c r="M241" s="80"/>
    </row>
    <row r="242" spans="1:13" s="203" customFormat="1" x14ac:dyDescent="0.2">
      <c r="A242" s="80"/>
      <c r="B242" s="104" t="s">
        <v>735</v>
      </c>
      <c r="C242" s="284" t="s">
        <v>722</v>
      </c>
      <c r="D242" s="260">
        <v>18</v>
      </c>
      <c r="E242" s="164"/>
      <c r="F242" s="575"/>
      <c r="G242" s="635"/>
      <c r="H242" s="653"/>
      <c r="I242" s="627"/>
      <c r="J242" s="80"/>
      <c r="K242" s="80"/>
      <c r="L242" s="80"/>
      <c r="M242" s="80"/>
    </row>
    <row r="243" spans="1:13" s="203" customFormat="1" x14ac:dyDescent="0.2">
      <c r="A243" s="80"/>
      <c r="B243" s="104" t="s">
        <v>737</v>
      </c>
      <c r="C243" s="284" t="s">
        <v>723</v>
      </c>
      <c r="D243" s="260">
        <v>60</v>
      </c>
      <c r="E243" s="164"/>
      <c r="F243" s="575"/>
      <c r="G243" s="635"/>
      <c r="H243" s="653"/>
      <c r="I243" s="627"/>
      <c r="J243" s="80"/>
      <c r="K243" s="80"/>
      <c r="L243" s="80"/>
      <c r="M243" s="80"/>
    </row>
    <row r="244" spans="1:13" s="203" customFormat="1" x14ac:dyDescent="0.2">
      <c r="A244" s="80"/>
      <c r="B244" s="104" t="s">
        <v>738</v>
      </c>
      <c r="C244" s="284" t="s">
        <v>726</v>
      </c>
      <c r="D244" s="260">
        <f>10*4</f>
        <v>40</v>
      </c>
      <c r="E244" s="164"/>
      <c r="F244" s="575"/>
      <c r="G244" s="635"/>
      <c r="H244" s="653"/>
      <c r="I244" s="627"/>
      <c r="J244" s="80"/>
      <c r="K244" s="80"/>
      <c r="L244" s="80"/>
      <c r="M244" s="80"/>
    </row>
    <row r="245" spans="1:13" s="203" customFormat="1" x14ac:dyDescent="0.2">
      <c r="A245" s="80"/>
      <c r="B245" s="104" t="s">
        <v>736</v>
      </c>
      <c r="C245" s="284" t="s">
        <v>1814</v>
      </c>
      <c r="D245" s="260">
        <v>80</v>
      </c>
      <c r="E245" s="164"/>
      <c r="F245" s="575"/>
      <c r="G245" s="635"/>
      <c r="H245" s="653"/>
      <c r="I245" s="627"/>
      <c r="J245" s="80"/>
      <c r="K245" s="80"/>
      <c r="L245" s="80"/>
      <c r="M245" s="80"/>
    </row>
    <row r="246" spans="1:13" s="203" customFormat="1" x14ac:dyDescent="0.2">
      <c r="A246" s="80"/>
      <c r="B246" s="104"/>
      <c r="C246" s="284"/>
      <c r="D246" s="260"/>
      <c r="E246" s="164"/>
      <c r="F246" s="576"/>
      <c r="G246" s="635"/>
      <c r="H246" s="654"/>
      <c r="I246" s="627"/>
      <c r="J246" s="80"/>
      <c r="K246" s="80"/>
      <c r="L246" s="80"/>
      <c r="M246" s="80"/>
    </row>
    <row r="247" spans="1:13" s="203" customFormat="1" x14ac:dyDescent="0.2">
      <c r="A247" s="222"/>
      <c r="B247" s="229" t="s">
        <v>300</v>
      </c>
      <c r="C247" s="92" t="s">
        <v>598</v>
      </c>
      <c r="D247" s="286">
        <f>SUM(D248:D249)</f>
        <v>39</v>
      </c>
      <c r="E247" s="286"/>
      <c r="F247" s="670">
        <f>SUM(F248:F249)</f>
        <v>0</v>
      </c>
      <c r="G247" s="635" t="s">
        <v>862</v>
      </c>
      <c r="H247" s="653"/>
      <c r="I247" s="671"/>
      <c r="J247" s="256"/>
      <c r="K247" s="256"/>
      <c r="L247" s="256"/>
      <c r="M247" s="256"/>
    </row>
    <row r="248" spans="1:13" s="203" customFormat="1" x14ac:dyDescent="0.2">
      <c r="A248" s="80"/>
      <c r="B248" s="104" t="s">
        <v>739</v>
      </c>
      <c r="C248" s="284" t="s">
        <v>724</v>
      </c>
      <c r="D248" s="260">
        <v>24</v>
      </c>
      <c r="E248" s="164"/>
      <c r="F248" s="575"/>
      <c r="G248" s="635"/>
      <c r="H248" s="653"/>
      <c r="I248" s="627"/>
      <c r="J248" s="80"/>
      <c r="K248" s="80"/>
      <c r="L248" s="80"/>
      <c r="M248" s="80"/>
    </row>
    <row r="249" spans="1:13" s="203" customFormat="1" x14ac:dyDescent="0.2">
      <c r="A249" s="80"/>
      <c r="B249" s="104" t="s">
        <v>740</v>
      </c>
      <c r="C249" s="284" t="s">
        <v>725</v>
      </c>
      <c r="D249" s="260">
        <v>15</v>
      </c>
      <c r="E249" s="164"/>
      <c r="F249" s="575"/>
      <c r="G249" s="635"/>
      <c r="H249" s="653"/>
      <c r="I249" s="627"/>
      <c r="J249" s="80"/>
      <c r="K249" s="80"/>
      <c r="L249" s="80"/>
      <c r="M249" s="80"/>
    </row>
    <row r="250" spans="1:13" s="203" customFormat="1" x14ac:dyDescent="0.2">
      <c r="A250" s="80"/>
      <c r="B250" s="104"/>
      <c r="C250" s="284"/>
      <c r="D250" s="260"/>
      <c r="E250" s="164"/>
      <c r="F250" s="576"/>
      <c r="G250" s="635"/>
      <c r="H250" s="654"/>
      <c r="I250" s="627"/>
      <c r="J250" s="80"/>
      <c r="K250" s="80"/>
      <c r="L250" s="80"/>
      <c r="M250" s="80"/>
    </row>
    <row r="251" spans="1:13" s="203" customFormat="1" x14ac:dyDescent="0.2">
      <c r="A251" s="222"/>
      <c r="B251" s="231" t="s">
        <v>1754</v>
      </c>
      <c r="C251" s="92" t="s">
        <v>683</v>
      </c>
      <c r="D251" s="286">
        <f>+D252+D253+D254</f>
        <v>46</v>
      </c>
      <c r="E251" s="286"/>
      <c r="F251" s="670">
        <f>+F252+F253+F254</f>
        <v>0</v>
      </c>
      <c r="G251" s="635" t="s">
        <v>862</v>
      </c>
      <c r="H251" s="653"/>
      <c r="I251" s="627"/>
      <c r="J251" s="80"/>
      <c r="K251" s="80"/>
      <c r="L251" s="80"/>
      <c r="M251" s="80"/>
    </row>
    <row r="252" spans="1:13" s="203" customFormat="1" x14ac:dyDescent="0.2">
      <c r="A252" s="336"/>
      <c r="B252" s="133" t="s">
        <v>1755</v>
      </c>
      <c r="C252" s="360" t="s">
        <v>299</v>
      </c>
      <c r="D252" s="234">
        <v>6</v>
      </c>
      <c r="E252" s="164"/>
      <c r="F252" s="575"/>
      <c r="G252" s="635"/>
      <c r="H252" s="653"/>
      <c r="I252" s="627"/>
      <c r="J252" s="80"/>
      <c r="K252" s="80"/>
      <c r="L252" s="80"/>
      <c r="M252" s="80"/>
    </row>
    <row r="253" spans="1:13" s="203" customFormat="1" x14ac:dyDescent="0.2">
      <c r="A253" s="336"/>
      <c r="B253" s="133" t="s">
        <v>1756</v>
      </c>
      <c r="C253" s="134" t="s">
        <v>301</v>
      </c>
      <c r="D253" s="260">
        <v>30</v>
      </c>
      <c r="E253" s="257"/>
      <c r="F253" s="575"/>
      <c r="G253" s="635"/>
      <c r="H253" s="653"/>
      <c r="I253" s="627"/>
      <c r="J253" s="80"/>
      <c r="K253" s="80"/>
      <c r="L253" s="80"/>
      <c r="M253" s="80"/>
    </row>
    <row r="254" spans="1:13" s="203" customFormat="1" x14ac:dyDescent="0.2">
      <c r="A254" s="336"/>
      <c r="B254" s="133" t="s">
        <v>1757</v>
      </c>
      <c r="C254" s="238" t="s">
        <v>732</v>
      </c>
      <c r="D254" s="257">
        <f>SUM(D255:D256)</f>
        <v>10</v>
      </c>
      <c r="E254" s="257"/>
      <c r="F254" s="659">
        <f>SUM(F255:F256)</f>
        <v>0</v>
      </c>
      <c r="G254" s="635"/>
      <c r="H254" s="653"/>
      <c r="I254" s="627"/>
      <c r="J254" s="80"/>
      <c r="K254" s="80"/>
      <c r="L254" s="80"/>
      <c r="M254" s="80"/>
    </row>
    <row r="255" spans="1:13" s="203" customFormat="1" x14ac:dyDescent="0.2">
      <c r="A255" s="336"/>
      <c r="B255" s="133" t="s">
        <v>1758</v>
      </c>
      <c r="C255" s="233" t="s">
        <v>741</v>
      </c>
      <c r="D255" s="234">
        <v>5</v>
      </c>
      <c r="E255" s="164"/>
      <c r="F255" s="575"/>
      <c r="G255" s="635"/>
      <c r="H255" s="653"/>
      <c r="I255" s="627"/>
      <c r="J255" s="80"/>
      <c r="K255" s="80"/>
      <c r="L255" s="80"/>
      <c r="M255" s="80"/>
    </row>
    <row r="256" spans="1:13" s="203" customFormat="1" x14ac:dyDescent="0.2">
      <c r="A256" s="336"/>
      <c r="B256" s="133" t="s">
        <v>1759</v>
      </c>
      <c r="C256" s="233" t="s">
        <v>730</v>
      </c>
      <c r="D256" s="234">
        <v>5</v>
      </c>
      <c r="E256" s="164"/>
      <c r="F256" s="575"/>
      <c r="G256" s="635"/>
      <c r="H256" s="653"/>
      <c r="I256" s="627"/>
      <c r="J256" s="80"/>
      <c r="K256" s="80"/>
      <c r="L256" s="80"/>
      <c r="M256" s="80"/>
    </row>
    <row r="257" spans="1:13" s="203" customFormat="1" x14ac:dyDescent="0.25">
      <c r="A257" s="80"/>
      <c r="B257" s="104"/>
      <c r="D257" s="304"/>
      <c r="E257" s="164"/>
      <c r="F257" s="576"/>
      <c r="G257" s="635"/>
      <c r="H257" s="654"/>
      <c r="I257" s="627"/>
      <c r="J257" s="80"/>
      <c r="K257" s="80"/>
      <c r="L257" s="80"/>
      <c r="M257" s="80"/>
    </row>
    <row r="258" spans="1:13" s="203" customFormat="1" x14ac:dyDescent="0.2">
      <c r="A258" s="243"/>
      <c r="B258" s="231"/>
      <c r="C258" s="287"/>
      <c r="D258" s="279"/>
      <c r="E258" s="244"/>
      <c r="F258" s="672"/>
      <c r="G258" s="635"/>
      <c r="H258" s="654"/>
      <c r="I258" s="627"/>
      <c r="J258" s="80"/>
      <c r="K258" s="80"/>
      <c r="L258" s="80"/>
      <c r="M258" s="80"/>
    </row>
    <row r="259" spans="1:13" s="203" customFormat="1" x14ac:dyDescent="0.2">
      <c r="A259" s="80"/>
      <c r="B259" s="104"/>
      <c r="C259" s="230"/>
      <c r="D259" s="235"/>
      <c r="E259" s="164"/>
      <c r="F259" s="576"/>
      <c r="G259" s="635"/>
      <c r="H259" s="654"/>
      <c r="I259" s="627"/>
      <c r="J259" s="80"/>
      <c r="K259" s="80"/>
      <c r="L259" s="80"/>
      <c r="M259" s="80"/>
    </row>
    <row r="260" spans="1:13" s="203" customFormat="1" x14ac:dyDescent="0.25">
      <c r="A260" s="12" t="s">
        <v>56</v>
      </c>
      <c r="B260" s="143" t="s">
        <v>57</v>
      </c>
      <c r="C260" s="96" t="s">
        <v>58</v>
      </c>
      <c r="D260" s="288" t="s">
        <v>59</v>
      </c>
      <c r="E260" s="157"/>
      <c r="F260" s="662" t="s">
        <v>60</v>
      </c>
      <c r="G260" s="647" t="s">
        <v>59</v>
      </c>
      <c r="H260" s="663" t="s">
        <v>60</v>
      </c>
      <c r="I260" s="627"/>
      <c r="J260" s="80"/>
      <c r="K260" s="80"/>
      <c r="L260" s="80"/>
      <c r="M260" s="80"/>
    </row>
    <row r="261" spans="1:13" s="203" customFormat="1" x14ac:dyDescent="0.25">
      <c r="A261" s="80"/>
      <c r="B261" s="127"/>
      <c r="C261" s="89"/>
      <c r="D261" s="288"/>
      <c r="E261" s="164"/>
      <c r="F261" s="255"/>
      <c r="G261" s="664"/>
      <c r="H261" s="665"/>
      <c r="I261" s="627"/>
      <c r="J261" s="80"/>
      <c r="K261" s="80"/>
      <c r="L261" s="80"/>
      <c r="M261" s="80"/>
    </row>
    <row r="262" spans="1:13" s="203" customFormat="1" ht="38.25" x14ac:dyDescent="0.25">
      <c r="A262" s="102" t="s">
        <v>1345</v>
      </c>
      <c r="B262" s="131" t="s">
        <v>743</v>
      </c>
      <c r="C262" s="103" t="s">
        <v>742</v>
      </c>
      <c r="D262" s="290">
        <f>+D264</f>
        <v>875</v>
      </c>
      <c r="E262" s="290"/>
      <c r="F262" s="637">
        <f>+F264</f>
        <v>0</v>
      </c>
      <c r="G262" s="425" t="s">
        <v>1373</v>
      </c>
      <c r="H262" s="351"/>
      <c r="I262" s="627"/>
      <c r="J262" s="80"/>
      <c r="K262" s="80"/>
      <c r="L262" s="80"/>
      <c r="M262" s="80"/>
    </row>
    <row r="263" spans="1:13" s="203" customFormat="1" x14ac:dyDescent="0.25">
      <c r="A263" s="12"/>
      <c r="B263" s="104"/>
      <c r="C263" s="96"/>
      <c r="D263" s="291"/>
      <c r="E263" s="166"/>
      <c r="F263" s="666"/>
      <c r="G263" s="635"/>
      <c r="H263" s="654"/>
      <c r="I263" s="627"/>
      <c r="J263" s="80"/>
      <c r="K263" s="80"/>
      <c r="L263" s="80"/>
      <c r="M263" s="80"/>
    </row>
    <row r="264" spans="1:13" s="203" customFormat="1" x14ac:dyDescent="0.2">
      <c r="A264" s="90"/>
      <c r="B264" s="229" t="s">
        <v>1760</v>
      </c>
      <c r="C264" s="285" t="s">
        <v>742</v>
      </c>
      <c r="D264" s="303">
        <f>+D265+D266+D267+D268+D269+D272+D273+D274+D276+D279+D280+D285+D288+D291</f>
        <v>875</v>
      </c>
      <c r="E264" s="303"/>
      <c r="F264" s="673">
        <f>+F265+F266+F267+F268+F269+F272+F273+F274+F276+F279+F280+F285+F288+F291</f>
        <v>0</v>
      </c>
      <c r="G264" s="674"/>
      <c r="H264" s="675"/>
      <c r="I264" s="627"/>
      <c r="J264" s="80"/>
      <c r="K264" s="80"/>
      <c r="L264" s="80"/>
      <c r="M264" s="80"/>
    </row>
    <row r="265" spans="1:13" s="203" customFormat="1" x14ac:dyDescent="0.25">
      <c r="A265" s="80"/>
      <c r="B265" s="104" t="s">
        <v>1761</v>
      </c>
      <c r="C265" s="184" t="s">
        <v>250</v>
      </c>
      <c r="D265" s="250">
        <v>12</v>
      </c>
      <c r="E265" s="164"/>
      <c r="F265" s="586"/>
      <c r="G265" s="635"/>
      <c r="H265" s="653"/>
      <c r="I265" s="627"/>
      <c r="J265" s="80"/>
      <c r="K265" s="80"/>
      <c r="L265" s="80"/>
      <c r="M265" s="80"/>
    </row>
    <row r="266" spans="1:13" s="203" customFormat="1" x14ac:dyDescent="0.25">
      <c r="A266" s="80"/>
      <c r="B266" s="104" t="s">
        <v>1762</v>
      </c>
      <c r="C266" s="184" t="s">
        <v>251</v>
      </c>
      <c r="D266" s="250">
        <v>100</v>
      </c>
      <c r="E266" s="164"/>
      <c r="F266" s="586"/>
      <c r="G266" s="635"/>
      <c r="H266" s="653"/>
      <c r="I266" s="627"/>
      <c r="J266" s="80"/>
      <c r="K266" s="80"/>
      <c r="L266" s="80"/>
      <c r="M266" s="80"/>
    </row>
    <row r="267" spans="1:13" s="203" customFormat="1" x14ac:dyDescent="0.25">
      <c r="A267" s="80"/>
      <c r="B267" s="104" t="s">
        <v>1763</v>
      </c>
      <c r="C267" s="184" t="s">
        <v>252</v>
      </c>
      <c r="D267" s="250">
        <v>12</v>
      </c>
      <c r="E267" s="164"/>
      <c r="F267" s="586"/>
      <c r="G267" s="635"/>
      <c r="H267" s="653"/>
      <c r="I267" s="627"/>
      <c r="J267" s="80"/>
      <c r="K267" s="80"/>
      <c r="L267" s="80"/>
      <c r="M267" s="80"/>
    </row>
    <row r="268" spans="1:13" s="203" customFormat="1" x14ac:dyDescent="0.25">
      <c r="A268" s="80"/>
      <c r="B268" s="104" t="s">
        <v>1764</v>
      </c>
      <c r="C268" s="184" t="s">
        <v>364</v>
      </c>
      <c r="D268" s="250">
        <v>40</v>
      </c>
      <c r="E268" s="164"/>
      <c r="F268" s="586"/>
      <c r="G268" s="635"/>
      <c r="H268" s="653"/>
      <c r="I268" s="627"/>
      <c r="J268" s="80"/>
      <c r="K268" s="80"/>
      <c r="L268" s="80"/>
      <c r="M268" s="80"/>
    </row>
    <row r="269" spans="1:13" s="203" customFormat="1" x14ac:dyDescent="0.25">
      <c r="A269" s="80"/>
      <c r="B269" s="104" t="s">
        <v>1765</v>
      </c>
      <c r="C269" s="213" t="s">
        <v>863</v>
      </c>
      <c r="D269" s="305">
        <f>SUM(D270:D271)</f>
        <v>240</v>
      </c>
      <c r="E269" s="305"/>
      <c r="F269" s="676">
        <f>SUM(F270:F271)</f>
        <v>0</v>
      </c>
      <c r="G269" s="677" t="s">
        <v>865</v>
      </c>
      <c r="H269" s="678"/>
      <c r="I269" s="627"/>
      <c r="J269" s="80"/>
      <c r="K269" s="80"/>
      <c r="L269" s="80"/>
      <c r="M269" s="80"/>
    </row>
    <row r="270" spans="1:13" s="203" customFormat="1" x14ac:dyDescent="0.25">
      <c r="A270" s="80"/>
      <c r="B270" s="104" t="s">
        <v>1766</v>
      </c>
      <c r="C270" s="184" t="s">
        <v>786</v>
      </c>
      <c r="D270" s="250">
        <v>120</v>
      </c>
      <c r="E270" s="164"/>
      <c r="F270" s="586"/>
      <c r="G270" s="635"/>
      <c r="H270" s="653"/>
      <c r="I270" s="627"/>
      <c r="J270" s="80"/>
      <c r="K270" s="80"/>
      <c r="L270" s="80"/>
      <c r="M270" s="80"/>
    </row>
    <row r="271" spans="1:13" s="203" customFormat="1" x14ac:dyDescent="0.25">
      <c r="A271" s="80"/>
      <c r="B271" s="104" t="s">
        <v>1767</v>
      </c>
      <c r="C271" s="184" t="s">
        <v>787</v>
      </c>
      <c r="D271" s="250">
        <v>120</v>
      </c>
      <c r="E271" s="164"/>
      <c r="F271" s="586"/>
      <c r="G271" s="635"/>
      <c r="H271" s="653"/>
      <c r="I271" s="627"/>
      <c r="J271" s="80"/>
      <c r="K271" s="80"/>
      <c r="L271" s="80"/>
      <c r="M271" s="80"/>
    </row>
    <row r="272" spans="1:13" s="203" customFormat="1" x14ac:dyDescent="0.25">
      <c r="A272" s="80"/>
      <c r="B272" s="104" t="s">
        <v>1768</v>
      </c>
      <c r="C272" s="184" t="s">
        <v>353</v>
      </c>
      <c r="D272" s="250">
        <v>40</v>
      </c>
      <c r="E272" s="164"/>
      <c r="F272" s="586"/>
      <c r="G272" s="635"/>
      <c r="H272" s="653"/>
      <c r="I272" s="627"/>
      <c r="J272" s="80"/>
      <c r="K272" s="80"/>
      <c r="L272" s="80"/>
      <c r="M272" s="80"/>
    </row>
    <row r="273" spans="1:13" s="203" customFormat="1" x14ac:dyDescent="0.25">
      <c r="A273" s="80"/>
      <c r="B273" s="104" t="s">
        <v>1769</v>
      </c>
      <c r="C273" s="184" t="s">
        <v>87</v>
      </c>
      <c r="D273" s="250">
        <v>20</v>
      </c>
      <c r="E273" s="164"/>
      <c r="F273" s="586"/>
      <c r="G273" s="635"/>
      <c r="H273" s="653"/>
      <c r="I273" s="627"/>
      <c r="J273" s="80"/>
      <c r="K273" s="80"/>
      <c r="L273" s="80"/>
      <c r="M273" s="80"/>
    </row>
    <row r="274" spans="1:13" s="203" customFormat="1" x14ac:dyDescent="0.25">
      <c r="A274" s="80"/>
      <c r="B274" s="104" t="s">
        <v>1770</v>
      </c>
      <c r="C274" s="213" t="s">
        <v>282</v>
      </c>
      <c r="D274" s="305">
        <f>SUM(D275:D275)</f>
        <v>50</v>
      </c>
      <c r="E274" s="219"/>
      <c r="F274" s="588">
        <f>SUM(F275:F275)</f>
        <v>0</v>
      </c>
      <c r="G274" s="635" t="s">
        <v>839</v>
      </c>
      <c r="H274" s="653"/>
      <c r="I274" s="627"/>
      <c r="J274" s="80"/>
      <c r="K274" s="80"/>
      <c r="L274" s="80"/>
      <c r="M274" s="80"/>
    </row>
    <row r="275" spans="1:13" s="203" customFormat="1" x14ac:dyDescent="0.25">
      <c r="A275" s="80"/>
      <c r="B275" s="104" t="s">
        <v>1771</v>
      </c>
      <c r="C275" s="184" t="s">
        <v>745</v>
      </c>
      <c r="D275" s="250">
        <v>50</v>
      </c>
      <c r="E275" s="164"/>
      <c r="F275" s="586"/>
      <c r="G275" s="635"/>
      <c r="H275" s="653"/>
      <c r="I275" s="627"/>
      <c r="J275" s="80"/>
      <c r="K275" s="80"/>
      <c r="L275" s="80"/>
      <c r="M275" s="80"/>
    </row>
    <row r="276" spans="1:13" s="203" customFormat="1" x14ac:dyDescent="0.25">
      <c r="A276" s="80"/>
      <c r="B276" s="104" t="s">
        <v>1772</v>
      </c>
      <c r="C276" s="213" t="s">
        <v>748</v>
      </c>
      <c r="D276" s="305">
        <f>SUM(D277:D278)</f>
        <v>24</v>
      </c>
      <c r="E276" s="305"/>
      <c r="F276" s="676">
        <f>SUM(F277:F278)</f>
        <v>0</v>
      </c>
      <c r="G276" s="635"/>
      <c r="H276" s="653"/>
      <c r="I276" s="627"/>
      <c r="J276" s="80"/>
      <c r="K276" s="80"/>
      <c r="L276" s="80"/>
      <c r="M276" s="80"/>
    </row>
    <row r="277" spans="1:13" s="203" customFormat="1" x14ac:dyDescent="0.25">
      <c r="A277" s="80"/>
      <c r="B277" s="104" t="s">
        <v>1773</v>
      </c>
      <c r="C277" s="184" t="s">
        <v>1795</v>
      </c>
      <c r="D277" s="250">
        <v>12</v>
      </c>
      <c r="E277" s="164"/>
      <c r="F277" s="586"/>
      <c r="G277" s="635"/>
      <c r="H277" s="653"/>
      <c r="I277" s="627"/>
      <c r="J277" s="80"/>
      <c r="K277" s="80"/>
      <c r="L277" s="80"/>
      <c r="M277" s="80"/>
    </row>
    <row r="278" spans="1:13" s="203" customFormat="1" x14ac:dyDescent="0.25">
      <c r="A278" s="80"/>
      <c r="B278" s="104" t="s">
        <v>1774</v>
      </c>
      <c r="C278" s="184" t="s">
        <v>345</v>
      </c>
      <c r="D278" s="250">
        <v>12</v>
      </c>
      <c r="E278" s="164"/>
      <c r="F278" s="586"/>
      <c r="G278" s="635"/>
      <c r="H278" s="653"/>
      <c r="I278" s="627"/>
      <c r="J278" s="80"/>
      <c r="K278" s="80"/>
      <c r="L278" s="80"/>
      <c r="M278" s="80"/>
    </row>
    <row r="279" spans="1:13" s="203" customFormat="1" x14ac:dyDescent="0.25">
      <c r="A279" s="80"/>
      <c r="B279" s="104" t="s">
        <v>1775</v>
      </c>
      <c r="C279" s="213" t="s">
        <v>260</v>
      </c>
      <c r="D279" s="361">
        <v>8</v>
      </c>
      <c r="F279" s="586"/>
      <c r="G279" s="635"/>
      <c r="H279" s="653"/>
      <c r="I279" s="627"/>
      <c r="J279" s="80"/>
      <c r="K279" s="80"/>
      <c r="L279" s="80"/>
      <c r="M279" s="80"/>
    </row>
    <row r="280" spans="1:13" s="203" customFormat="1" x14ac:dyDescent="0.25">
      <c r="A280" s="80"/>
      <c r="B280" s="104" t="s">
        <v>1776</v>
      </c>
      <c r="C280" s="213" t="s">
        <v>280</v>
      </c>
      <c r="D280" s="305">
        <f>SUM(D281:D284)</f>
        <v>104</v>
      </c>
      <c r="E280" s="219"/>
      <c r="F280" s="588">
        <f>SUM(F281:F284)</f>
        <v>0</v>
      </c>
      <c r="G280" s="635"/>
      <c r="H280" s="653"/>
      <c r="I280" s="627"/>
      <c r="J280" s="80"/>
      <c r="K280" s="80"/>
      <c r="L280" s="80"/>
      <c r="M280" s="80"/>
    </row>
    <row r="281" spans="1:13" s="203" customFormat="1" x14ac:dyDescent="0.25">
      <c r="A281" s="80"/>
      <c r="B281" s="104" t="s">
        <v>1777</v>
      </c>
      <c r="C281" s="184" t="s">
        <v>275</v>
      </c>
      <c r="D281" s="250">
        <v>20</v>
      </c>
      <c r="E281" s="164"/>
      <c r="F281" s="586"/>
      <c r="G281" s="635"/>
      <c r="H281" s="653"/>
      <c r="I281" s="627"/>
      <c r="J281" s="80"/>
      <c r="K281" s="80"/>
      <c r="L281" s="80"/>
      <c r="M281" s="80"/>
    </row>
    <row r="282" spans="1:13" s="203" customFormat="1" x14ac:dyDescent="0.25">
      <c r="A282" s="80"/>
      <c r="B282" s="104" t="s">
        <v>1778</v>
      </c>
      <c r="C282" s="139" t="s">
        <v>749</v>
      </c>
      <c r="D282" s="250">
        <v>12</v>
      </c>
      <c r="E282" s="164"/>
      <c r="F282" s="586"/>
      <c r="G282" s="635"/>
      <c r="H282" s="653"/>
      <c r="I282" s="627"/>
      <c r="J282" s="80"/>
      <c r="K282" s="80"/>
      <c r="L282" s="80"/>
      <c r="M282" s="80"/>
    </row>
    <row r="283" spans="1:13" s="203" customFormat="1" x14ac:dyDescent="0.25">
      <c r="A283" s="80"/>
      <c r="B283" s="104" t="s">
        <v>1779</v>
      </c>
      <c r="C283" s="142" t="s">
        <v>278</v>
      </c>
      <c r="D283" s="250">
        <f>5*12</f>
        <v>60</v>
      </c>
      <c r="E283" s="164"/>
      <c r="F283" s="586"/>
      <c r="G283" s="635"/>
      <c r="H283" s="653"/>
      <c r="I283" s="627"/>
      <c r="J283" s="80"/>
      <c r="K283" s="80"/>
      <c r="L283" s="80"/>
      <c r="M283" s="80"/>
    </row>
    <row r="284" spans="1:13" s="203" customFormat="1" x14ac:dyDescent="0.25">
      <c r="A284" s="80"/>
      <c r="B284" s="104" t="s">
        <v>1780</v>
      </c>
      <c r="C284" s="142" t="s">
        <v>76</v>
      </c>
      <c r="D284" s="250">
        <v>12</v>
      </c>
      <c r="E284" s="164"/>
      <c r="F284" s="586"/>
      <c r="G284" s="635"/>
      <c r="H284" s="653"/>
      <c r="I284" s="627"/>
      <c r="J284" s="80"/>
      <c r="K284" s="80"/>
      <c r="L284" s="80"/>
      <c r="M284" s="80"/>
    </row>
    <row r="285" spans="1:13" s="203" customFormat="1" x14ac:dyDescent="0.25">
      <c r="A285" s="80"/>
      <c r="B285" s="104" t="s">
        <v>1781</v>
      </c>
      <c r="C285" s="39" t="s">
        <v>281</v>
      </c>
      <c r="D285" s="305">
        <f>SUM(D286:D287)</f>
        <v>33</v>
      </c>
      <c r="E285" s="219"/>
      <c r="F285" s="588">
        <f>SUM(F286:F287)</f>
        <v>0</v>
      </c>
      <c r="G285" s="635" t="s">
        <v>864</v>
      </c>
      <c r="H285" s="653"/>
      <c r="I285" s="627"/>
      <c r="J285" s="80"/>
      <c r="K285" s="80"/>
      <c r="L285" s="80"/>
      <c r="M285" s="80"/>
    </row>
    <row r="286" spans="1:13" s="203" customFormat="1" x14ac:dyDescent="0.25">
      <c r="A286" s="80"/>
      <c r="B286" s="104" t="s">
        <v>1782</v>
      </c>
      <c r="C286" s="139" t="s">
        <v>746</v>
      </c>
      <c r="D286" s="250">
        <v>15</v>
      </c>
      <c r="E286" s="164"/>
      <c r="F286" s="586"/>
      <c r="G286" s="635"/>
      <c r="H286" s="653"/>
      <c r="I286" s="627"/>
      <c r="J286" s="80"/>
      <c r="K286" s="80"/>
      <c r="L286" s="80"/>
      <c r="M286" s="80"/>
    </row>
    <row r="287" spans="1:13" s="203" customFormat="1" x14ac:dyDescent="0.25">
      <c r="A287" s="80"/>
      <c r="B287" s="104" t="s">
        <v>1783</v>
      </c>
      <c r="C287" s="179" t="s">
        <v>78</v>
      </c>
      <c r="D287" s="250">
        <v>18</v>
      </c>
      <c r="E287" s="164"/>
      <c r="F287" s="586"/>
      <c r="G287" s="635"/>
      <c r="H287" s="653"/>
      <c r="I287" s="627"/>
      <c r="J287" s="80"/>
      <c r="K287" s="80"/>
      <c r="L287" s="80"/>
      <c r="M287" s="80"/>
    </row>
    <row r="288" spans="1:13" s="203" customFormat="1" x14ac:dyDescent="0.25">
      <c r="A288" s="80"/>
      <c r="B288" s="104" t="s">
        <v>1784</v>
      </c>
      <c r="C288" s="133" t="s">
        <v>79</v>
      </c>
      <c r="D288" s="305">
        <f>SUM(D289:D290)</f>
        <v>58</v>
      </c>
      <c r="E288" s="219"/>
      <c r="F288" s="588">
        <f>SUM(F289:F290)</f>
        <v>0</v>
      </c>
      <c r="G288" s="635"/>
      <c r="H288" s="653"/>
      <c r="I288" s="627"/>
      <c r="J288" s="80"/>
      <c r="K288" s="80"/>
      <c r="L288" s="80"/>
      <c r="M288" s="80"/>
    </row>
    <row r="289" spans="1:13" s="203" customFormat="1" x14ac:dyDescent="0.25">
      <c r="A289" s="80"/>
      <c r="B289" s="104" t="s">
        <v>1785</v>
      </c>
      <c r="C289" s="142" t="s">
        <v>358</v>
      </c>
      <c r="D289" s="250">
        <v>18</v>
      </c>
      <c r="E289" s="164"/>
      <c r="F289" s="586"/>
      <c r="G289" s="635"/>
      <c r="H289" s="653"/>
      <c r="I289" s="627"/>
      <c r="J289" s="80"/>
      <c r="K289" s="80"/>
      <c r="L289" s="80"/>
      <c r="M289" s="80"/>
    </row>
    <row r="290" spans="1:13" s="203" customFormat="1" x14ac:dyDescent="0.25">
      <c r="A290" s="80"/>
      <c r="B290" s="104" t="s">
        <v>1786</v>
      </c>
      <c r="C290" s="142" t="s">
        <v>1794</v>
      </c>
      <c r="D290" s="250">
        <f>5*8</f>
        <v>40</v>
      </c>
      <c r="E290" s="164"/>
      <c r="F290" s="586"/>
      <c r="G290" s="635"/>
      <c r="H290" s="653"/>
      <c r="I290" s="627"/>
      <c r="J290" s="80"/>
      <c r="K290" s="80"/>
      <c r="L290" s="80"/>
      <c r="M290" s="80"/>
    </row>
    <row r="291" spans="1:13" s="203" customFormat="1" x14ac:dyDescent="0.25">
      <c r="A291" s="80"/>
      <c r="B291" s="104" t="s">
        <v>1787</v>
      </c>
      <c r="C291" s="133" t="s">
        <v>747</v>
      </c>
      <c r="D291" s="305">
        <f>SUM(D292:D298)</f>
        <v>134</v>
      </c>
      <c r="E291" s="219"/>
      <c r="F291" s="588">
        <f>SUM(F292:F297)</f>
        <v>0</v>
      </c>
      <c r="G291" s="635" t="s">
        <v>839</v>
      </c>
      <c r="H291" s="653"/>
      <c r="I291" s="627"/>
      <c r="J291" s="80"/>
      <c r="K291" s="80"/>
      <c r="L291" s="80"/>
      <c r="M291" s="80"/>
    </row>
    <row r="292" spans="1:13" s="203" customFormat="1" x14ac:dyDescent="0.25">
      <c r="A292" s="80"/>
      <c r="B292" s="104" t="s">
        <v>1788</v>
      </c>
      <c r="C292" s="132" t="s">
        <v>284</v>
      </c>
      <c r="D292" s="313">
        <v>30</v>
      </c>
      <c r="E292" s="314"/>
      <c r="F292" s="679"/>
      <c r="G292" s="635"/>
      <c r="H292" s="653"/>
      <c r="I292" s="680"/>
      <c r="J292" s="80"/>
      <c r="K292" s="80"/>
      <c r="L292" s="80"/>
      <c r="M292" s="80"/>
    </row>
    <row r="293" spans="1:13" s="203" customFormat="1" x14ac:dyDescent="0.25">
      <c r="A293" s="80"/>
      <c r="B293" s="104" t="s">
        <v>1789</v>
      </c>
      <c r="C293" s="132" t="s">
        <v>360</v>
      </c>
      <c r="D293" s="313">
        <v>8</v>
      </c>
      <c r="E293" s="314"/>
      <c r="F293" s="679"/>
      <c r="G293" s="635"/>
      <c r="H293" s="653"/>
      <c r="I293" s="627"/>
      <c r="J293" s="80"/>
      <c r="K293" s="80"/>
      <c r="L293" s="80"/>
      <c r="M293" s="80"/>
    </row>
    <row r="294" spans="1:13" s="203" customFormat="1" ht="13.15" customHeight="1" x14ac:dyDescent="0.25">
      <c r="A294" s="80"/>
      <c r="B294" s="104" t="s">
        <v>1790</v>
      </c>
      <c r="C294" s="132" t="s">
        <v>750</v>
      </c>
      <c r="D294" s="313">
        <v>12</v>
      </c>
      <c r="E294" s="314"/>
      <c r="F294" s="679"/>
      <c r="G294" s="635"/>
      <c r="H294" s="653"/>
      <c r="I294" s="627"/>
      <c r="J294" s="80"/>
      <c r="K294" s="80"/>
      <c r="L294" s="80"/>
      <c r="M294" s="80"/>
    </row>
    <row r="295" spans="1:13" x14ac:dyDescent="0.25">
      <c r="B295" s="104" t="s">
        <v>1791</v>
      </c>
      <c r="C295" s="132" t="s">
        <v>82</v>
      </c>
      <c r="D295" s="313">
        <v>30</v>
      </c>
      <c r="E295" s="314"/>
      <c r="F295" s="679"/>
      <c r="G295" s="635"/>
      <c r="H295" s="653"/>
      <c r="I295" s="627"/>
    </row>
    <row r="296" spans="1:13" x14ac:dyDescent="0.25">
      <c r="B296" s="104" t="s">
        <v>1792</v>
      </c>
      <c r="C296" s="132" t="s">
        <v>751</v>
      </c>
      <c r="D296" s="313">
        <v>30</v>
      </c>
      <c r="E296" s="314"/>
      <c r="F296" s="679"/>
      <c r="G296" s="635"/>
      <c r="H296" s="653"/>
      <c r="I296" s="627"/>
    </row>
    <row r="297" spans="1:13" x14ac:dyDescent="0.25">
      <c r="B297" s="104" t="s">
        <v>1793</v>
      </c>
      <c r="C297" s="132" t="s">
        <v>291</v>
      </c>
      <c r="D297" s="313">
        <v>12</v>
      </c>
      <c r="E297" s="314"/>
      <c r="F297" s="679"/>
      <c r="G297" s="681"/>
      <c r="H297" s="682"/>
      <c r="I297" s="627"/>
    </row>
    <row r="298" spans="1:13" x14ac:dyDescent="0.25">
      <c r="B298" s="104" t="s">
        <v>1796</v>
      </c>
      <c r="C298" s="132" t="s">
        <v>1797</v>
      </c>
      <c r="D298" s="313">
        <v>12</v>
      </c>
      <c r="E298" s="314"/>
      <c r="F298" s="679"/>
      <c r="G298" s="681"/>
      <c r="H298" s="682"/>
      <c r="I298" s="627"/>
    </row>
    <row r="299" spans="1:13" x14ac:dyDescent="0.25">
      <c r="B299" s="104"/>
      <c r="C299" s="312"/>
      <c r="D299" s="250"/>
      <c r="F299" s="626"/>
      <c r="G299" s="681"/>
      <c r="H299" s="682"/>
      <c r="I299" s="627"/>
    </row>
    <row r="300" spans="1:13" x14ac:dyDescent="0.25">
      <c r="A300" s="102" t="s">
        <v>88</v>
      </c>
      <c r="B300" s="131" t="s">
        <v>88</v>
      </c>
      <c r="C300" s="103" t="s">
        <v>752</v>
      </c>
      <c r="D300" s="290">
        <f>+D9+D185+D239+D262</f>
        <v>4156</v>
      </c>
      <c r="E300" s="290"/>
      <c r="F300" s="637">
        <f>+F9+F185+F239+F262</f>
        <v>0</v>
      </c>
      <c r="G300" s="681"/>
      <c r="H300" s="682"/>
      <c r="I300" s="627"/>
    </row>
    <row r="301" spans="1:13" x14ac:dyDescent="0.25">
      <c r="B301" s="104"/>
      <c r="C301" s="312"/>
      <c r="D301" s="250"/>
      <c r="F301" s="626"/>
      <c r="G301" s="681"/>
      <c r="H301" s="682"/>
      <c r="I301" s="627"/>
    </row>
    <row r="302" spans="1:13" x14ac:dyDescent="0.25">
      <c r="F302" s="626"/>
      <c r="G302" s="635"/>
      <c r="H302" s="653"/>
      <c r="I302" s="627"/>
    </row>
    <row r="303" spans="1:13" x14ac:dyDescent="0.25">
      <c r="A303" s="222"/>
      <c r="B303" s="229" t="s">
        <v>1341</v>
      </c>
      <c r="C303" s="90" t="s">
        <v>293</v>
      </c>
      <c r="D303" s="298">
        <f>4000*0.22</f>
        <v>880</v>
      </c>
      <c r="E303" s="223"/>
      <c r="F303" s="636"/>
      <c r="G303" s="635"/>
      <c r="H303" s="653"/>
      <c r="I303" s="627"/>
    </row>
    <row r="304" spans="1:13" s="203" customFormat="1" x14ac:dyDescent="0.25">
      <c r="A304" s="80"/>
      <c r="B304" s="315"/>
      <c r="C304" s="316"/>
      <c r="D304" s="306"/>
      <c r="E304" s="164"/>
      <c r="F304" s="683"/>
      <c r="G304" s="635"/>
      <c r="H304" s="653"/>
      <c r="I304" s="627"/>
      <c r="J304" s="80"/>
      <c r="K304" s="80"/>
      <c r="L304" s="80"/>
      <c r="M304" s="80"/>
    </row>
    <row r="305" spans="1:13" s="203" customFormat="1" x14ac:dyDescent="0.25">
      <c r="A305" s="209"/>
      <c r="B305" s="252" t="s">
        <v>1342</v>
      </c>
      <c r="C305" s="210" t="s">
        <v>1798</v>
      </c>
      <c r="D305" s="298">
        <v>1100</v>
      </c>
      <c r="E305" s="223"/>
      <c r="F305" s="636"/>
      <c r="G305" s="635" t="s">
        <v>866</v>
      </c>
      <c r="H305" s="653"/>
      <c r="I305" s="627"/>
      <c r="J305" s="80"/>
      <c r="K305" s="80"/>
      <c r="L305" s="80"/>
      <c r="M305" s="80"/>
    </row>
    <row r="306" spans="1:13" s="203" customFormat="1" x14ac:dyDescent="0.25">
      <c r="A306" s="88"/>
      <c r="B306" s="317"/>
      <c r="C306" s="318"/>
      <c r="D306" s="307"/>
      <c r="E306" s="219"/>
      <c r="F306" s="632"/>
      <c r="G306" s="635"/>
      <c r="H306" s="653"/>
      <c r="I306" s="627"/>
      <c r="J306" s="80"/>
      <c r="K306" s="80"/>
      <c r="L306" s="80"/>
      <c r="M306" s="80"/>
    </row>
    <row r="307" spans="1:13" s="203" customFormat="1" x14ac:dyDescent="0.25">
      <c r="A307" s="209"/>
      <c r="B307" s="252" t="s">
        <v>1343</v>
      </c>
      <c r="C307" s="210" t="s">
        <v>804</v>
      </c>
      <c r="D307" s="298">
        <v>30</v>
      </c>
      <c r="E307" s="223"/>
      <c r="F307" s="636"/>
      <c r="G307" s="635" t="s">
        <v>1375</v>
      </c>
      <c r="H307" s="653"/>
      <c r="I307" s="627"/>
      <c r="J307" s="80"/>
      <c r="K307" s="80"/>
      <c r="L307" s="80"/>
      <c r="M307" s="80"/>
    </row>
    <row r="308" spans="1:13" s="203" customFormat="1" x14ac:dyDescent="0.25">
      <c r="A308" s="88"/>
      <c r="B308" s="213"/>
      <c r="C308" s="88"/>
      <c r="D308" s="308"/>
      <c r="E308" s="219"/>
      <c r="F308" s="219"/>
      <c r="G308" s="356"/>
      <c r="H308" s="356"/>
      <c r="I308" s="80"/>
      <c r="J308" s="80"/>
      <c r="K308" s="80"/>
      <c r="L308" s="80"/>
      <c r="M308" s="80"/>
    </row>
    <row r="309" spans="1:13" s="203" customFormat="1" x14ac:dyDescent="0.25">
      <c r="A309" s="88"/>
      <c r="B309" s="213"/>
      <c r="C309" s="88"/>
      <c r="D309" s="308"/>
      <c r="E309" s="219"/>
      <c r="F309" s="219"/>
      <c r="G309" s="356"/>
      <c r="H309" s="356"/>
      <c r="I309" s="80"/>
      <c r="J309" s="80"/>
      <c r="K309" s="80"/>
      <c r="L309" s="80"/>
      <c r="M309" s="80"/>
    </row>
    <row r="310" spans="1:13" s="203" customFormat="1" hidden="1" x14ac:dyDescent="0.25">
      <c r="A310" s="80"/>
      <c r="B310" s="213"/>
      <c r="C310" s="88" t="s">
        <v>369</v>
      </c>
      <c r="D310" s="308">
        <f>+D300-D262</f>
        <v>3281</v>
      </c>
      <c r="E310" s="308"/>
      <c r="F310" s="308">
        <f>+F300-F262</f>
        <v>0</v>
      </c>
      <c r="G310" s="356"/>
      <c r="H310" s="356"/>
      <c r="I310" s="80"/>
      <c r="J310" s="80"/>
      <c r="K310" s="80"/>
      <c r="L310" s="80"/>
      <c r="M310" s="80"/>
    </row>
    <row r="311" spans="1:13" s="203" customFormat="1" hidden="1" x14ac:dyDescent="0.25">
      <c r="A311" s="80"/>
      <c r="B311" s="213"/>
      <c r="C311" s="88" t="s">
        <v>753</v>
      </c>
      <c r="D311" s="308">
        <f>+D262</f>
        <v>875</v>
      </c>
      <c r="E311" s="308"/>
      <c r="F311" s="308">
        <f>+F262</f>
        <v>0</v>
      </c>
      <c r="G311" s="356"/>
      <c r="H311" s="356"/>
      <c r="I311" s="80"/>
      <c r="J311" s="80"/>
      <c r="K311" s="80"/>
      <c r="L311" s="80"/>
      <c r="M311" s="80"/>
    </row>
    <row r="312" spans="1:13" s="203" customFormat="1" hidden="1" x14ac:dyDescent="0.25">
      <c r="A312" s="80"/>
      <c r="B312" s="126"/>
      <c r="C312" s="225" t="s">
        <v>368</v>
      </c>
      <c r="D312" s="309">
        <f>+D303</f>
        <v>880</v>
      </c>
      <c r="E312" s="309"/>
      <c r="F312" s="309">
        <f>+F303</f>
        <v>0</v>
      </c>
      <c r="G312" s="356"/>
      <c r="H312" s="356"/>
      <c r="I312" s="80"/>
      <c r="J312" s="80"/>
      <c r="K312" s="80"/>
      <c r="L312" s="80"/>
      <c r="M312" s="80"/>
    </row>
    <row r="313" spans="1:13" s="203" customFormat="1" hidden="1" x14ac:dyDescent="0.25">
      <c r="A313" s="80"/>
      <c r="B313" s="126"/>
      <c r="C313" s="225"/>
      <c r="D313" s="309"/>
      <c r="E313" s="309"/>
      <c r="F313" s="309"/>
      <c r="G313" s="356"/>
      <c r="H313" s="356"/>
      <c r="I313" s="80"/>
      <c r="J313" s="80"/>
      <c r="K313" s="80"/>
      <c r="L313" s="80"/>
      <c r="M313" s="80"/>
    </row>
    <row r="314" spans="1:13" s="203" customFormat="1" hidden="1" x14ac:dyDescent="0.25">
      <c r="A314" s="80"/>
      <c r="B314" s="126"/>
      <c r="C314" s="227" t="s">
        <v>1798</v>
      </c>
      <c r="D314" s="310">
        <f>+D305</f>
        <v>1100</v>
      </c>
      <c r="E314" s="310"/>
      <c r="F314" s="310">
        <f>+F305</f>
        <v>0</v>
      </c>
      <c r="G314" s="356"/>
      <c r="H314" s="356"/>
      <c r="I314" s="80"/>
      <c r="J314" s="80"/>
      <c r="K314" s="80"/>
      <c r="L314" s="80"/>
      <c r="M314" s="80"/>
    </row>
    <row r="315" spans="1:13" s="203" customFormat="1" hidden="1" x14ac:dyDescent="0.25">
      <c r="A315" s="80"/>
      <c r="B315" s="126"/>
      <c r="C315" s="226" t="s">
        <v>370</v>
      </c>
      <c r="D315" s="311">
        <f>+D310+D311+D312+D314</f>
        <v>6136</v>
      </c>
      <c r="E315" s="311"/>
      <c r="F315" s="311">
        <f>+F310+F311+F312+F314</f>
        <v>0</v>
      </c>
      <c r="G315" s="356"/>
      <c r="H315" s="356"/>
      <c r="I315" s="80"/>
      <c r="J315" s="80"/>
      <c r="K315" s="80"/>
      <c r="L315" s="80"/>
      <c r="M315" s="80"/>
    </row>
    <row r="316" spans="1:13" s="203" customFormat="1" hidden="1" x14ac:dyDescent="0.25">
      <c r="A316" s="80"/>
      <c r="B316" s="126"/>
      <c r="C316" s="225"/>
      <c r="D316" s="309"/>
      <c r="E316" s="309"/>
      <c r="F316" s="309"/>
      <c r="G316" s="356"/>
      <c r="H316" s="356"/>
      <c r="I316" s="80"/>
      <c r="J316" s="80"/>
      <c r="K316" s="80"/>
      <c r="L316" s="80"/>
      <c r="M316" s="80"/>
    </row>
    <row r="317" spans="1:13" s="203" customFormat="1" hidden="1" x14ac:dyDescent="0.25">
      <c r="A317" s="80"/>
      <c r="B317" s="126"/>
      <c r="C317" s="226" t="s">
        <v>754</v>
      </c>
      <c r="D317" s="311">
        <f>+D310+D311+D312</f>
        <v>5036</v>
      </c>
      <c r="E317" s="311"/>
      <c r="F317" s="311">
        <f>+F310+F311+F312</f>
        <v>0</v>
      </c>
      <c r="G317" s="356"/>
      <c r="H317" s="472"/>
      <c r="I317" s="205"/>
      <c r="J317" s="80"/>
      <c r="K317" s="80"/>
      <c r="L317" s="80"/>
      <c r="M317" s="80"/>
    </row>
    <row r="318" spans="1:13" s="203" customFormat="1" hidden="1" x14ac:dyDescent="0.25">
      <c r="A318" s="80"/>
      <c r="B318" s="126"/>
      <c r="C318" s="225"/>
      <c r="D318" s="309"/>
      <c r="E318" s="164"/>
      <c r="F318" s="164"/>
      <c r="G318" s="356"/>
      <c r="H318" s="356"/>
      <c r="I318" s="319"/>
      <c r="J318" s="80"/>
      <c r="K318" s="80"/>
      <c r="L318" s="80"/>
      <c r="M318" s="80"/>
    </row>
    <row r="319" spans="1:13" hidden="1" x14ac:dyDescent="0.25"/>
    <row r="320" spans="1:13" hidden="1" x14ac:dyDescent="0.25"/>
    <row r="321" spans="2:4" hidden="1" x14ac:dyDescent="0.25"/>
    <row r="322" spans="2:4" hidden="1" x14ac:dyDescent="0.25"/>
    <row r="323" spans="2:4" hidden="1" x14ac:dyDescent="0.25"/>
    <row r="324" spans="2:4" hidden="1" x14ac:dyDescent="0.25"/>
    <row r="325" spans="2:4" hidden="1" x14ac:dyDescent="0.25">
      <c r="D325" s="294"/>
    </row>
    <row r="326" spans="2:4" hidden="1" x14ac:dyDescent="0.25">
      <c r="D326" s="294"/>
    </row>
    <row r="327" spans="2:4" hidden="1" x14ac:dyDescent="0.25">
      <c r="D327" s="294"/>
    </row>
    <row r="328" spans="2:4" hidden="1" x14ac:dyDescent="0.25">
      <c r="D328" s="294"/>
    </row>
    <row r="329" spans="2:4" x14ac:dyDescent="0.25">
      <c r="D329" s="294"/>
    </row>
    <row r="330" spans="2:4" x14ac:dyDescent="0.25">
      <c r="B330" s="111"/>
      <c r="C330" s="136" t="s">
        <v>242</v>
      </c>
      <c r="D330" s="323" t="s">
        <v>62</v>
      </c>
    </row>
    <row r="331" spans="2:4" x14ac:dyDescent="0.25">
      <c r="B331" s="104"/>
      <c r="C331" s="185" t="s">
        <v>63</v>
      </c>
      <c r="D331" s="199">
        <v>18</v>
      </c>
    </row>
    <row r="332" spans="2:4" x14ac:dyDescent="0.25">
      <c r="B332" s="104"/>
      <c r="C332" s="185" t="s">
        <v>64</v>
      </c>
      <c r="D332" s="199" t="s">
        <v>1558</v>
      </c>
    </row>
    <row r="333" spans="2:4" x14ac:dyDescent="0.25">
      <c r="B333" s="104"/>
      <c r="C333" s="185" t="s">
        <v>65</v>
      </c>
      <c r="D333" s="199" t="s">
        <v>66</v>
      </c>
    </row>
    <row r="334" spans="2:4" x14ac:dyDescent="0.25">
      <c r="B334" s="104"/>
      <c r="C334" s="185" t="s">
        <v>67</v>
      </c>
      <c r="D334" s="199">
        <v>15</v>
      </c>
    </row>
    <row r="335" spans="2:4" x14ac:dyDescent="0.25">
      <c r="B335" s="104"/>
      <c r="C335" s="186" t="s">
        <v>68</v>
      </c>
      <c r="D335" s="199">
        <v>25</v>
      </c>
    </row>
    <row r="336" spans="2:4" x14ac:dyDescent="0.25">
      <c r="B336" s="104"/>
      <c r="C336" s="186" t="s">
        <v>69</v>
      </c>
      <c r="D336" s="199">
        <v>30</v>
      </c>
    </row>
    <row r="337" spans="1:6" x14ac:dyDescent="0.25">
      <c r="B337" s="104"/>
      <c r="C337" s="186" t="s">
        <v>70</v>
      </c>
      <c r="D337" s="199">
        <v>35</v>
      </c>
    </row>
    <row r="338" spans="1:6" x14ac:dyDescent="0.25">
      <c r="B338" s="104"/>
      <c r="C338" s="185" t="s">
        <v>71</v>
      </c>
      <c r="D338" s="199" t="s">
        <v>66</v>
      </c>
    </row>
    <row r="339" spans="1:6" x14ac:dyDescent="0.25">
      <c r="B339" s="104"/>
      <c r="C339" s="185" t="s">
        <v>72</v>
      </c>
      <c r="D339" s="199">
        <v>10</v>
      </c>
    </row>
    <row r="340" spans="1:6" x14ac:dyDescent="0.25">
      <c r="B340" s="104"/>
      <c r="C340" s="187"/>
      <c r="D340" s="200"/>
    </row>
    <row r="341" spans="1:6" x14ac:dyDescent="0.25">
      <c r="B341" s="111"/>
      <c r="C341" s="136" t="s">
        <v>73</v>
      </c>
      <c r="D341" s="323" t="s">
        <v>62</v>
      </c>
    </row>
    <row r="342" spans="1:6" x14ac:dyDescent="0.25">
      <c r="B342" s="104"/>
      <c r="C342" s="139" t="s">
        <v>305</v>
      </c>
      <c r="D342" s="199">
        <v>40</v>
      </c>
    </row>
    <row r="343" spans="1:6" x14ac:dyDescent="0.25">
      <c r="B343" s="104"/>
      <c r="C343" s="139" t="s">
        <v>74</v>
      </c>
      <c r="D343" s="199">
        <v>12</v>
      </c>
    </row>
    <row r="344" spans="1:6" x14ac:dyDescent="0.25">
      <c r="B344" s="104"/>
      <c r="C344" s="139" t="s">
        <v>75</v>
      </c>
      <c r="D344" s="199">
        <v>12</v>
      </c>
    </row>
    <row r="346" spans="1:6" x14ac:dyDescent="0.25">
      <c r="A346" s="318"/>
    </row>
    <row r="347" spans="1:6" x14ac:dyDescent="0.25">
      <c r="A347" s="318"/>
    </row>
    <row r="348" spans="1:6" x14ac:dyDescent="0.25">
      <c r="A348" s="252" t="s">
        <v>17</v>
      </c>
      <c r="B348" s="231"/>
      <c r="C348" s="144" t="s">
        <v>763</v>
      </c>
      <c r="D348" s="162"/>
      <c r="E348" s="162"/>
      <c r="F348" s="162"/>
    </row>
    <row r="349" spans="1:6" x14ac:dyDescent="0.25">
      <c r="A349" s="318"/>
      <c r="B349" s="80"/>
      <c r="D349" s="164"/>
    </row>
    <row r="350" spans="1:6" x14ac:dyDescent="0.25">
      <c r="A350" s="410"/>
      <c r="B350" s="149"/>
      <c r="C350" s="59" t="s">
        <v>764</v>
      </c>
      <c r="D350" s="246"/>
      <c r="E350" s="246"/>
      <c r="F350" s="246"/>
    </row>
    <row r="351" spans="1:6" x14ac:dyDescent="0.25">
      <c r="A351" s="318"/>
      <c r="B351" s="80"/>
      <c r="C351" s="5" t="s">
        <v>46</v>
      </c>
      <c r="D351" s="164">
        <v>0</v>
      </c>
      <c r="F351" s="164">
        <v>0</v>
      </c>
    </row>
    <row r="352" spans="1:6" x14ac:dyDescent="0.3">
      <c r="A352" s="318"/>
      <c r="B352" s="80"/>
      <c r="C352" s="47" t="s">
        <v>777</v>
      </c>
      <c r="D352" s="164">
        <f>+D11</f>
        <v>1453</v>
      </c>
      <c r="F352" s="164">
        <f>+F11</f>
        <v>0</v>
      </c>
    </row>
    <row r="353" spans="1:6" x14ac:dyDescent="0.3">
      <c r="A353" s="318"/>
      <c r="B353" s="80"/>
      <c r="C353" s="47" t="s">
        <v>48</v>
      </c>
      <c r="D353" s="164">
        <f>+D116</f>
        <v>401</v>
      </c>
      <c r="F353" s="164">
        <f>+F116</f>
        <v>0</v>
      </c>
    </row>
    <row r="354" spans="1:6" x14ac:dyDescent="0.3">
      <c r="A354" s="318"/>
      <c r="B354" s="80"/>
      <c r="C354" s="47" t="s">
        <v>49</v>
      </c>
      <c r="D354" s="164">
        <f>+D165+D166+D167</f>
        <v>76</v>
      </c>
      <c r="F354" s="164">
        <f>+F165+F166+F167</f>
        <v>0</v>
      </c>
    </row>
    <row r="355" spans="1:6" x14ac:dyDescent="0.3">
      <c r="A355" s="410"/>
      <c r="B355" s="149"/>
      <c r="C355" s="65" t="s">
        <v>765</v>
      </c>
      <c r="D355" s="190">
        <f>SUM(D351:D354)</f>
        <v>1930</v>
      </c>
      <c r="E355" s="190"/>
      <c r="F355" s="190">
        <f>SUM(F351:F354)</f>
        <v>0</v>
      </c>
    </row>
    <row r="356" spans="1:6" x14ac:dyDescent="0.3">
      <c r="A356" s="318"/>
      <c r="B356" s="80"/>
      <c r="C356" s="333" t="s">
        <v>50</v>
      </c>
      <c r="D356" s="219"/>
    </row>
    <row r="357" spans="1:6" x14ac:dyDescent="0.3">
      <c r="A357" s="318"/>
      <c r="B357" s="80"/>
      <c r="C357" s="68" t="s">
        <v>51</v>
      </c>
      <c r="D357" s="164">
        <f>+D146-D165-D166-D167</f>
        <v>349</v>
      </c>
      <c r="F357" s="164">
        <f>+F146-F165-F166-F167</f>
        <v>0</v>
      </c>
    </row>
    <row r="358" spans="1:6" x14ac:dyDescent="0.25">
      <c r="A358" s="410"/>
      <c r="B358" s="149"/>
      <c r="C358" s="335" t="s">
        <v>756</v>
      </c>
      <c r="D358" s="207">
        <f>+D355+D357</f>
        <v>2279</v>
      </c>
      <c r="E358" s="207"/>
      <c r="F358" s="207">
        <f>+F355+F357</f>
        <v>0</v>
      </c>
    </row>
    <row r="359" spans="1:6" x14ac:dyDescent="0.25">
      <c r="A359" s="411"/>
      <c r="B359" s="191"/>
      <c r="C359" s="216"/>
      <c r="D359" s="190"/>
      <c r="E359" s="190"/>
      <c r="F359" s="190"/>
    </row>
    <row r="360" spans="1:6" x14ac:dyDescent="0.25">
      <c r="A360" s="318"/>
      <c r="B360" s="80"/>
      <c r="C360" s="88"/>
      <c r="D360" s="219"/>
    </row>
    <row r="361" spans="1:6" x14ac:dyDescent="0.25">
      <c r="A361" s="318"/>
    </row>
    <row r="362" spans="1:6" x14ac:dyDescent="0.25">
      <c r="A362" s="252" t="s">
        <v>19</v>
      </c>
      <c r="B362" s="231"/>
      <c r="C362" s="144" t="s">
        <v>768</v>
      </c>
      <c r="D362" s="162"/>
      <c r="E362" s="162"/>
      <c r="F362" s="162"/>
    </row>
    <row r="363" spans="1:6" x14ac:dyDescent="0.25">
      <c r="A363" s="318"/>
      <c r="B363" s="80"/>
      <c r="D363" s="164"/>
    </row>
    <row r="364" spans="1:6" x14ac:dyDescent="0.25">
      <c r="A364" s="410"/>
      <c r="B364" s="149"/>
      <c r="C364" s="59" t="s">
        <v>769</v>
      </c>
      <c r="D364" s="246"/>
      <c r="E364" s="246"/>
      <c r="F364" s="246"/>
    </row>
    <row r="365" spans="1:6" x14ac:dyDescent="0.25">
      <c r="A365" s="318"/>
      <c r="B365" s="80"/>
      <c r="C365" s="5" t="s">
        <v>774</v>
      </c>
      <c r="D365" s="164">
        <f>+D187</f>
        <v>449</v>
      </c>
      <c r="F365" s="164">
        <f>+F187</f>
        <v>0</v>
      </c>
    </row>
    <row r="366" spans="1:6" x14ac:dyDescent="0.3">
      <c r="A366" s="318"/>
      <c r="B366" s="80"/>
      <c r="C366" s="47" t="s">
        <v>47</v>
      </c>
      <c r="D366" s="164">
        <f>+D24</f>
        <v>0</v>
      </c>
      <c r="F366" s="164">
        <f>+F24</f>
        <v>0</v>
      </c>
    </row>
    <row r="367" spans="1:6" x14ac:dyDescent="0.3">
      <c r="A367" s="318"/>
      <c r="B367" s="80"/>
      <c r="C367" s="47" t="s">
        <v>48</v>
      </c>
      <c r="D367" s="164">
        <f>+D210</f>
        <v>92</v>
      </c>
      <c r="F367" s="164">
        <f>+F210</f>
        <v>0</v>
      </c>
    </row>
    <row r="368" spans="1:6" x14ac:dyDescent="0.3">
      <c r="A368" s="318"/>
      <c r="B368" s="80"/>
      <c r="C368" s="47" t="s">
        <v>49</v>
      </c>
      <c r="D368" s="164">
        <f>+D218+D219+D220</f>
        <v>62</v>
      </c>
      <c r="F368" s="164">
        <f>+F218+F219+F220</f>
        <v>0</v>
      </c>
    </row>
    <row r="369" spans="1:6" x14ac:dyDescent="0.3">
      <c r="A369" s="410"/>
      <c r="B369" s="149"/>
      <c r="C369" s="65" t="s">
        <v>770</v>
      </c>
      <c r="D369" s="190">
        <f>SUM(D365:D368)</f>
        <v>603</v>
      </c>
      <c r="E369" s="190"/>
      <c r="F369" s="190">
        <f>SUM(F365:F368)</f>
        <v>0</v>
      </c>
    </row>
    <row r="370" spans="1:6" x14ac:dyDescent="0.3">
      <c r="A370" s="318"/>
      <c r="B370" s="80"/>
      <c r="C370" s="333" t="s">
        <v>50</v>
      </c>
      <c r="D370" s="219"/>
      <c r="E370" s="219"/>
      <c r="F370" s="219"/>
    </row>
    <row r="371" spans="1:6" x14ac:dyDescent="0.3">
      <c r="A371" s="318"/>
      <c r="B371" s="80"/>
      <c r="C371" s="68" t="s">
        <v>51</v>
      </c>
      <c r="D371" s="164">
        <f>+D221+D224+D231</f>
        <v>116</v>
      </c>
      <c r="F371" s="164">
        <f>+F221+F224+F231</f>
        <v>0</v>
      </c>
    </row>
    <row r="372" spans="1:6" x14ac:dyDescent="0.25">
      <c r="A372" s="410"/>
      <c r="B372" s="149"/>
      <c r="C372" s="335" t="s">
        <v>756</v>
      </c>
      <c r="D372" s="207">
        <f>+D369+D371</f>
        <v>719</v>
      </c>
      <c r="E372" s="207"/>
      <c r="F372" s="207">
        <f>+F369+F371</f>
        <v>0</v>
      </c>
    </row>
    <row r="373" spans="1:6" x14ac:dyDescent="0.25">
      <c r="A373" s="411"/>
      <c r="B373" s="191"/>
      <c r="C373" s="216"/>
      <c r="D373" s="190"/>
      <c r="E373" s="190"/>
      <c r="F373" s="190"/>
    </row>
    <row r="374" spans="1:6" x14ac:dyDescent="0.25">
      <c r="A374" s="318"/>
    </row>
    <row r="375" spans="1:6" x14ac:dyDescent="0.25">
      <c r="A375" s="318"/>
    </row>
    <row r="376" spans="1:6" x14ac:dyDescent="0.25">
      <c r="A376" s="252" t="s">
        <v>21</v>
      </c>
      <c r="B376" s="231"/>
      <c r="C376" s="144" t="s">
        <v>771</v>
      </c>
      <c r="D376" s="162"/>
      <c r="E376" s="162"/>
      <c r="F376" s="162"/>
    </row>
    <row r="377" spans="1:6" x14ac:dyDescent="0.25">
      <c r="A377" s="318"/>
      <c r="B377" s="80"/>
      <c r="D377" s="164"/>
    </row>
    <row r="378" spans="1:6" x14ac:dyDescent="0.25">
      <c r="A378" s="149"/>
      <c r="B378" s="149"/>
      <c r="C378" s="59" t="s">
        <v>772</v>
      </c>
      <c r="D378" s="246"/>
      <c r="E378" s="246"/>
      <c r="F378" s="246"/>
    </row>
    <row r="379" spans="1:6" x14ac:dyDescent="0.25">
      <c r="B379" s="80"/>
      <c r="C379" s="5" t="s">
        <v>46</v>
      </c>
      <c r="D379" s="164">
        <v>0</v>
      </c>
      <c r="F379" s="164">
        <v>0</v>
      </c>
    </row>
    <row r="380" spans="1:6" x14ac:dyDescent="0.3">
      <c r="B380" s="80"/>
      <c r="C380" s="47" t="s">
        <v>47</v>
      </c>
      <c r="D380" s="164">
        <f>+D241</f>
        <v>198</v>
      </c>
      <c r="F380" s="164">
        <f>+F241</f>
        <v>0</v>
      </c>
    </row>
    <row r="381" spans="1:6" x14ac:dyDescent="0.3">
      <c r="B381" s="80"/>
      <c r="C381" s="47" t="s">
        <v>48</v>
      </c>
      <c r="D381" s="164">
        <f>+D247</f>
        <v>39</v>
      </c>
      <c r="F381" s="164">
        <f>+F247</f>
        <v>0</v>
      </c>
    </row>
    <row r="382" spans="1:6" x14ac:dyDescent="0.3">
      <c r="B382" s="80"/>
      <c r="C382" s="47" t="s">
        <v>49</v>
      </c>
      <c r="D382" s="164">
        <f>+D252+D253</f>
        <v>36</v>
      </c>
      <c r="F382" s="164">
        <f>+F252+F253</f>
        <v>0</v>
      </c>
    </row>
    <row r="383" spans="1:6" x14ac:dyDescent="0.3">
      <c r="A383" s="149"/>
      <c r="B383" s="149"/>
      <c r="C383" s="65" t="s">
        <v>773</v>
      </c>
      <c r="D383" s="190">
        <f>SUM(D379:D382)</f>
        <v>273</v>
      </c>
      <c r="E383" s="190"/>
      <c r="F383" s="190">
        <f>SUM(F379:F382)</f>
        <v>0</v>
      </c>
    </row>
    <row r="384" spans="1:6" x14ac:dyDescent="0.3">
      <c r="B384" s="80"/>
      <c r="C384" s="333" t="s">
        <v>50</v>
      </c>
      <c r="D384" s="219"/>
      <c r="E384" s="219"/>
      <c r="F384" s="219"/>
    </row>
    <row r="385" spans="1:6" x14ac:dyDescent="0.3">
      <c r="B385" s="80"/>
      <c r="C385" s="68" t="s">
        <v>51</v>
      </c>
      <c r="D385" s="164">
        <f>+D254</f>
        <v>10</v>
      </c>
      <c r="F385" s="164">
        <f>+F254</f>
        <v>0</v>
      </c>
    </row>
    <row r="386" spans="1:6" x14ac:dyDescent="0.25">
      <c r="A386" s="149"/>
      <c r="B386" s="149"/>
      <c r="C386" s="335" t="s">
        <v>756</v>
      </c>
      <c r="D386" s="207">
        <f>+D383+D385</f>
        <v>283</v>
      </c>
      <c r="E386" s="207"/>
      <c r="F386" s="207">
        <f>+F383+F385</f>
        <v>0</v>
      </c>
    </row>
    <row r="387" spans="1:6" x14ac:dyDescent="0.25">
      <c r="A387" s="191"/>
      <c r="B387" s="191"/>
      <c r="C387" s="216" t="s">
        <v>757</v>
      </c>
      <c r="D387" s="190"/>
      <c r="E387" s="190"/>
      <c r="F387" s="190"/>
    </row>
    <row r="390" spans="1:6" x14ac:dyDescent="0.25">
      <c r="A390" s="274"/>
      <c r="B390" s="231"/>
      <c r="C390" s="144" t="s">
        <v>1344</v>
      </c>
      <c r="D390" s="162"/>
      <c r="E390" s="162"/>
      <c r="F390" s="162"/>
    </row>
    <row r="391" spans="1:6" x14ac:dyDescent="0.25">
      <c r="B391" s="80"/>
      <c r="D391" s="164"/>
    </row>
    <row r="392" spans="1:6" x14ac:dyDescent="0.25">
      <c r="A392" s="149"/>
      <c r="B392" s="149"/>
      <c r="C392" s="59" t="s">
        <v>775</v>
      </c>
      <c r="D392" s="246"/>
      <c r="E392" s="246"/>
      <c r="F392" s="246"/>
    </row>
    <row r="393" spans="1:6" x14ac:dyDescent="0.25">
      <c r="B393" s="80"/>
      <c r="C393" s="5" t="s">
        <v>46</v>
      </c>
      <c r="D393" s="164">
        <f>+D351+D365+D379</f>
        <v>449</v>
      </c>
      <c r="F393" s="164">
        <f>+F351+F365+F379</f>
        <v>0</v>
      </c>
    </row>
    <row r="394" spans="1:6" x14ac:dyDescent="0.3">
      <c r="B394" s="80"/>
      <c r="C394" s="47" t="s">
        <v>47</v>
      </c>
      <c r="D394" s="164">
        <f>+D352+D366+D380</f>
        <v>1651</v>
      </c>
      <c r="F394" s="164">
        <f>+F352+F366+F380</f>
        <v>0</v>
      </c>
    </row>
    <row r="395" spans="1:6" x14ac:dyDescent="0.3">
      <c r="B395" s="80"/>
      <c r="C395" s="47" t="s">
        <v>48</v>
      </c>
      <c r="D395" s="164">
        <f>+D353+D367+D381</f>
        <v>532</v>
      </c>
      <c r="F395" s="164">
        <f>+F353+F367+F381</f>
        <v>0</v>
      </c>
    </row>
    <row r="396" spans="1:6" x14ac:dyDescent="0.3">
      <c r="B396" s="80"/>
      <c r="C396" s="47" t="s">
        <v>49</v>
      </c>
      <c r="D396" s="164">
        <f>+D354+D368+D382</f>
        <v>174</v>
      </c>
      <c r="F396" s="164">
        <f>+F354+F368+F382</f>
        <v>0</v>
      </c>
    </row>
    <row r="397" spans="1:6" x14ac:dyDescent="0.3">
      <c r="B397" s="80"/>
      <c r="C397" s="47" t="s">
        <v>780</v>
      </c>
      <c r="D397" s="164">
        <f>+D265+D266+D267+D268+D269+D272+D273</f>
        <v>464</v>
      </c>
      <c r="F397" s="164">
        <f>+F265+F266+F267+F268+F269+F272+F273</f>
        <v>0</v>
      </c>
    </row>
    <row r="398" spans="1:6" x14ac:dyDescent="0.3">
      <c r="A398" s="149"/>
      <c r="B398" s="149"/>
      <c r="C398" s="65" t="s">
        <v>776</v>
      </c>
      <c r="D398" s="190">
        <f>SUM(D393:D397)</f>
        <v>3270</v>
      </c>
      <c r="E398" s="190"/>
      <c r="F398" s="190">
        <f>SUM(F393:F397)</f>
        <v>0</v>
      </c>
    </row>
    <row r="399" spans="1:6" x14ac:dyDescent="0.3">
      <c r="B399" s="80"/>
      <c r="C399" s="333" t="s">
        <v>50</v>
      </c>
      <c r="D399" s="219"/>
      <c r="E399" s="219"/>
      <c r="F399" s="219"/>
    </row>
    <row r="400" spans="1:6" x14ac:dyDescent="0.3">
      <c r="B400" s="80"/>
      <c r="C400" s="68" t="s">
        <v>779</v>
      </c>
      <c r="D400" s="164">
        <f>+D357+D371+D385</f>
        <v>475</v>
      </c>
      <c r="F400" s="164">
        <f>+F357+F371+F385</f>
        <v>0</v>
      </c>
    </row>
    <row r="401" spans="1:6" x14ac:dyDescent="0.3">
      <c r="B401" s="80"/>
      <c r="C401" s="68" t="s">
        <v>778</v>
      </c>
      <c r="D401" s="164">
        <f>+D264-D265-D266-D267-D268-D269-D272-D273</f>
        <v>411</v>
      </c>
      <c r="F401" s="164">
        <f>+F264-F265-F266-F267-F268-F269-F272-F273</f>
        <v>0</v>
      </c>
    </row>
    <row r="402" spans="1:6" x14ac:dyDescent="0.3">
      <c r="B402" s="80"/>
      <c r="C402" s="68" t="s">
        <v>52</v>
      </c>
      <c r="D402" s="164">
        <f>+D303</f>
        <v>880</v>
      </c>
      <c r="F402" s="164">
        <f>+F303</f>
        <v>0</v>
      </c>
    </row>
    <row r="403" spans="1:6" x14ac:dyDescent="0.3">
      <c r="B403" s="80"/>
      <c r="C403" s="68" t="s">
        <v>1798</v>
      </c>
      <c r="D403" s="164">
        <f>+D305</f>
        <v>1100</v>
      </c>
      <c r="F403" s="164">
        <f>+F305</f>
        <v>0</v>
      </c>
    </row>
    <row r="404" spans="1:6" x14ac:dyDescent="0.3">
      <c r="B404" s="80"/>
      <c r="C404" s="68"/>
      <c r="D404" s="164"/>
    </row>
    <row r="405" spans="1:6" x14ac:dyDescent="0.25">
      <c r="A405" s="149"/>
      <c r="B405" s="149"/>
      <c r="C405" s="335" t="s">
        <v>1346</v>
      </c>
      <c r="D405" s="207">
        <f>+D398+D400+D401+D402</f>
        <v>5036</v>
      </c>
      <c r="E405" s="207"/>
      <c r="F405" s="207">
        <f>+F398+F400+F401+F402</f>
        <v>0</v>
      </c>
    </row>
    <row r="406" spans="1:6" x14ac:dyDescent="0.25">
      <c r="A406" s="191"/>
      <c r="B406" s="191"/>
      <c r="C406" s="216" t="s">
        <v>1347</v>
      </c>
      <c r="D406" s="190">
        <f>+D403+D405</f>
        <v>6136</v>
      </c>
      <c r="E406" s="190"/>
      <c r="F406" s="190">
        <f>+F403+F405</f>
        <v>0</v>
      </c>
    </row>
    <row r="408" spans="1:6" ht="49.5" x14ac:dyDescent="0.25">
      <c r="B408" s="86" t="s">
        <v>1811</v>
      </c>
      <c r="C408" s="380" t="s">
        <v>1812</v>
      </c>
    </row>
    <row r="409" spans="1:6" x14ac:dyDescent="0.25">
      <c r="C409" s="86" t="s">
        <v>1838</v>
      </c>
    </row>
    <row r="410" spans="1:6" x14ac:dyDescent="0.25">
      <c r="C410" s="86" t="s">
        <v>1839</v>
      </c>
    </row>
  </sheetData>
  <sheetProtection algorithmName="SHA-512" hashValue="WGSUL6Bb8pXp3dBCQl5XVjtdiRwhMB5Rbs9Jdgw6gQ9scyuqCdw/pFWOGBFOfu4U7YqtNixmpTGKgo6mbjBgcQ==" saltValue="zszlHETp1dq9PJMYbY3ARg==" spinCount="100000" sheet="1" objects="1" scenarios="1"/>
  <pageMargins left="0.25" right="0.25" top="0.75" bottom="0.75" header="0.3" footer="0.3"/>
  <pageSetup paperSize="9" scale="47" fitToHeight="0" orientation="portrait" r:id="rId1"/>
  <headerFooter>
    <oddFooter>&amp;C&amp;"Arial Narrow,Navadno"&amp;8Page &amp;P&amp;R&amp;"Arial Narrow,Navadno"&amp;8&amp;A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D14" sqref="D14"/>
    </sheetView>
  </sheetViews>
  <sheetFormatPr defaultRowHeight="15" x14ac:dyDescent="0.25"/>
  <cols>
    <col min="1" max="1" width="12.140625" customWidth="1"/>
    <col min="2" max="2" width="12.85546875" customWidth="1"/>
    <col min="3" max="3" width="67" customWidth="1"/>
    <col min="4" max="4" width="20.7109375" customWidth="1"/>
    <col min="5" max="5" width="3" customWidth="1"/>
    <col min="6" max="6" width="20.7109375" customWidth="1"/>
    <col min="7" max="7" width="8.42578125" customWidth="1"/>
    <col min="8" max="8" width="17.7109375" customWidth="1"/>
  </cols>
  <sheetData>
    <row r="1" spans="1:8" ht="20.25" x14ac:dyDescent="0.25">
      <c r="A1" s="81" t="s">
        <v>0</v>
      </c>
      <c r="B1" s="7"/>
      <c r="D1" s="82"/>
      <c r="E1" s="83"/>
      <c r="F1" s="84"/>
      <c r="G1" s="85"/>
      <c r="H1" s="85"/>
    </row>
    <row r="2" spans="1:8" ht="16.5" x14ac:dyDescent="0.25">
      <c r="A2" s="86" t="s">
        <v>1</v>
      </c>
      <c r="B2" s="7"/>
      <c r="D2" s="82"/>
      <c r="E2" s="83"/>
      <c r="F2" s="87"/>
      <c r="G2" s="85"/>
      <c r="H2" s="85"/>
    </row>
    <row r="3" spans="1:8" ht="16.5" x14ac:dyDescent="0.25">
      <c r="A3" s="9" t="s">
        <v>2</v>
      </c>
      <c r="B3" s="7"/>
      <c r="D3" s="82"/>
      <c r="E3" s="83"/>
      <c r="F3" s="84"/>
      <c r="G3" s="85"/>
      <c r="H3" s="85"/>
    </row>
    <row r="4" spans="1:8" ht="16.5" x14ac:dyDescent="0.25">
      <c r="A4" s="88"/>
      <c r="B4" s="1"/>
      <c r="C4" s="89"/>
      <c r="D4" s="82"/>
      <c r="E4" s="83"/>
      <c r="F4" s="84"/>
      <c r="G4" s="85"/>
      <c r="H4" s="85"/>
    </row>
    <row r="5" spans="1:8" ht="16.5" x14ac:dyDescent="0.25">
      <c r="A5" s="90" t="s">
        <v>6</v>
      </c>
      <c r="B5" s="91"/>
      <c r="C5" s="92" t="s">
        <v>55</v>
      </c>
      <c r="D5" s="93"/>
      <c r="E5" s="94"/>
      <c r="F5" s="95"/>
      <c r="G5" s="85"/>
      <c r="H5" s="85"/>
    </row>
    <row r="6" spans="1:8" ht="16.5" x14ac:dyDescent="0.25">
      <c r="A6" s="12"/>
      <c r="B6" s="1"/>
      <c r="C6" s="96"/>
      <c r="D6" s="82"/>
      <c r="E6" s="83"/>
      <c r="F6" s="84"/>
      <c r="G6" s="85"/>
      <c r="H6" s="85"/>
    </row>
    <row r="7" spans="1:8" ht="16.5" x14ac:dyDescent="0.3">
      <c r="A7" s="12" t="s">
        <v>56</v>
      </c>
      <c r="B7" s="97" t="s">
        <v>57</v>
      </c>
      <c r="C7" s="96" t="s">
        <v>58</v>
      </c>
      <c r="D7" s="82" t="s">
        <v>59</v>
      </c>
      <c r="E7" s="83"/>
      <c r="F7" s="98" t="s">
        <v>60</v>
      </c>
      <c r="G7" s="99"/>
      <c r="H7" s="47"/>
    </row>
    <row r="8" spans="1:8" ht="16.5" x14ac:dyDescent="0.25">
      <c r="A8" s="80"/>
      <c r="B8" s="7"/>
      <c r="C8" s="89"/>
      <c r="D8" s="82"/>
      <c r="E8" s="80"/>
      <c r="F8" s="100"/>
      <c r="G8" s="101"/>
      <c r="H8" s="85"/>
    </row>
    <row r="9" spans="1:8" ht="16.5" x14ac:dyDescent="0.3">
      <c r="A9" s="102" t="s">
        <v>23</v>
      </c>
      <c r="B9" s="102" t="s">
        <v>44</v>
      </c>
      <c r="C9" s="178" t="s">
        <v>298</v>
      </c>
      <c r="D9" s="98"/>
      <c r="E9" s="98"/>
      <c r="F9" s="98"/>
      <c r="G9" s="85"/>
      <c r="H9" s="85"/>
    </row>
    <row r="10" spans="1:8" ht="16.5" x14ac:dyDescent="0.25">
      <c r="A10" s="104"/>
      <c r="B10" s="104"/>
      <c r="C10" s="105"/>
      <c r="D10" s="106"/>
      <c r="E10" s="107"/>
      <c r="F10" s="84"/>
      <c r="G10" s="85"/>
      <c r="H10" s="85"/>
    </row>
    <row r="11" spans="1:8" ht="16.5" x14ac:dyDescent="0.25">
      <c r="A11" s="104"/>
      <c r="B11" s="104"/>
      <c r="C11" s="105"/>
      <c r="D11" s="106"/>
      <c r="E11" s="107"/>
      <c r="F11" s="84"/>
      <c r="G11" s="85"/>
      <c r="H11" s="85"/>
    </row>
    <row r="12" spans="1:8" ht="16.5" x14ac:dyDescent="0.25">
      <c r="A12" s="104"/>
      <c r="B12" s="111"/>
      <c r="C12" s="136" t="s">
        <v>242</v>
      </c>
      <c r="D12" s="323" t="s">
        <v>62</v>
      </c>
      <c r="E12" s="83"/>
      <c r="F12" s="84"/>
      <c r="G12" s="85"/>
      <c r="H12" s="85"/>
    </row>
    <row r="13" spans="1:8" ht="16.5" x14ac:dyDescent="0.25">
      <c r="A13" s="104"/>
      <c r="B13" s="104"/>
      <c r="C13" s="185" t="s">
        <v>63</v>
      </c>
      <c r="D13" s="199">
        <v>18</v>
      </c>
      <c r="E13" s="106"/>
      <c r="F13" s="106"/>
      <c r="G13" s="85"/>
      <c r="H13" s="85"/>
    </row>
    <row r="14" spans="1:8" x14ac:dyDescent="0.25">
      <c r="A14" s="104"/>
      <c r="B14" s="104"/>
      <c r="C14" s="185" t="s">
        <v>64</v>
      </c>
      <c r="D14" s="199" t="s">
        <v>1558</v>
      </c>
      <c r="E14" s="112"/>
      <c r="F14" s="100"/>
      <c r="G14" s="85"/>
      <c r="H14" s="85"/>
    </row>
    <row r="15" spans="1:8" x14ac:dyDescent="0.25">
      <c r="A15" s="104"/>
      <c r="B15" s="104"/>
      <c r="C15" s="185" t="s">
        <v>65</v>
      </c>
      <c r="D15" s="199" t="s">
        <v>66</v>
      </c>
      <c r="E15" s="112"/>
      <c r="F15" s="181"/>
      <c r="G15" s="85"/>
      <c r="H15" s="85"/>
    </row>
    <row r="16" spans="1:8" x14ac:dyDescent="0.25">
      <c r="A16" s="104"/>
      <c r="B16" s="104"/>
      <c r="C16" s="185" t="s">
        <v>67</v>
      </c>
      <c r="D16" s="199">
        <v>15</v>
      </c>
      <c r="E16" s="112"/>
      <c r="F16" s="181"/>
      <c r="G16" s="85"/>
      <c r="H16" s="85"/>
    </row>
    <row r="17" spans="1:8" x14ac:dyDescent="0.25">
      <c r="A17" s="104"/>
      <c r="B17" s="104"/>
      <c r="C17" s="186" t="s">
        <v>68</v>
      </c>
      <c r="D17" s="199">
        <v>25</v>
      </c>
      <c r="E17" s="112"/>
      <c r="F17" s="181"/>
      <c r="G17" s="85"/>
      <c r="H17" s="85"/>
    </row>
    <row r="18" spans="1:8" x14ac:dyDescent="0.25">
      <c r="A18" s="104"/>
      <c r="B18" s="104"/>
      <c r="C18" s="186" t="s">
        <v>69</v>
      </c>
      <c r="D18" s="199">
        <v>30</v>
      </c>
      <c r="E18" s="115"/>
      <c r="F18" s="100"/>
      <c r="G18" s="85"/>
      <c r="H18" s="85"/>
    </row>
    <row r="19" spans="1:8" x14ac:dyDescent="0.25">
      <c r="A19" s="104"/>
      <c r="B19" s="104"/>
      <c r="C19" s="186" t="s">
        <v>70</v>
      </c>
      <c r="D19" s="199">
        <v>35</v>
      </c>
      <c r="E19" s="115"/>
      <c r="F19" s="180"/>
      <c r="G19" s="85"/>
      <c r="H19" s="85"/>
    </row>
    <row r="20" spans="1:8" x14ac:dyDescent="0.25">
      <c r="A20" s="104"/>
      <c r="B20" s="104"/>
      <c r="C20" s="185" t="s">
        <v>71</v>
      </c>
      <c r="D20" s="199" t="s">
        <v>66</v>
      </c>
      <c r="E20" s="115"/>
      <c r="F20" s="180"/>
      <c r="G20" s="85"/>
      <c r="H20" s="85"/>
    </row>
    <row r="21" spans="1:8" x14ac:dyDescent="0.25">
      <c r="A21" s="104"/>
      <c r="B21" s="104"/>
      <c r="C21" s="185" t="s">
        <v>72</v>
      </c>
      <c r="D21" s="199">
        <v>10</v>
      </c>
      <c r="E21" s="115"/>
      <c r="F21" s="181"/>
      <c r="G21" s="85"/>
      <c r="H21" s="85"/>
    </row>
    <row r="22" spans="1:8" x14ac:dyDescent="0.25">
      <c r="A22" s="104"/>
      <c r="B22" s="104"/>
      <c r="C22" s="187"/>
      <c r="D22" s="200"/>
      <c r="E22" s="115"/>
      <c r="F22" s="181"/>
      <c r="G22" s="85"/>
      <c r="H22" s="85"/>
    </row>
    <row r="23" spans="1:8" x14ac:dyDescent="0.25">
      <c r="A23" s="104"/>
      <c r="B23" s="111"/>
      <c r="C23" s="136" t="s">
        <v>73</v>
      </c>
      <c r="D23" s="323" t="s">
        <v>62</v>
      </c>
      <c r="E23" s="115"/>
      <c r="F23" s="84"/>
      <c r="G23" s="85"/>
      <c r="H23" s="85"/>
    </row>
    <row r="24" spans="1:8" ht="16.5" x14ac:dyDescent="0.25">
      <c r="A24" s="104"/>
      <c r="B24" s="104"/>
      <c r="C24" s="139" t="s">
        <v>305</v>
      </c>
      <c r="D24" s="199">
        <v>40</v>
      </c>
      <c r="E24" s="106"/>
      <c r="F24" s="106"/>
      <c r="G24" s="85"/>
      <c r="H24" s="85"/>
    </row>
    <row r="25" spans="1:8" x14ac:dyDescent="0.25">
      <c r="A25" s="104"/>
      <c r="B25" s="104"/>
      <c r="C25" s="139" t="s">
        <v>74</v>
      </c>
      <c r="D25" s="199">
        <v>12</v>
      </c>
      <c r="E25" s="115"/>
      <c r="F25" s="181"/>
      <c r="G25" s="85"/>
      <c r="H25" s="85"/>
    </row>
    <row r="26" spans="1:8" x14ac:dyDescent="0.25">
      <c r="A26" s="104"/>
      <c r="B26" s="104"/>
      <c r="C26" s="139" t="s">
        <v>75</v>
      </c>
      <c r="D26" s="199">
        <v>12</v>
      </c>
      <c r="E26" s="115"/>
      <c r="F26" s="84"/>
      <c r="G26" s="85"/>
      <c r="H26" s="85"/>
    </row>
    <row r="27" spans="1:8" ht="16.5" x14ac:dyDescent="0.25">
      <c r="A27" s="104"/>
      <c r="B27" s="104"/>
      <c r="C27" s="105"/>
      <c r="D27" s="106"/>
      <c r="E27" s="106"/>
      <c r="F27" s="106"/>
      <c r="G27" s="85"/>
      <c r="H27" s="85"/>
    </row>
    <row r="28" spans="1:8" x14ac:dyDescent="0.25">
      <c r="A28" s="104"/>
      <c r="B28" s="104"/>
      <c r="C28" s="110"/>
      <c r="D28" s="114"/>
      <c r="E28" s="112"/>
      <c r="F28" s="181"/>
      <c r="G28" s="85"/>
      <c r="H28" s="85"/>
    </row>
    <row r="29" spans="1:8" x14ac:dyDescent="0.25">
      <c r="A29" s="104"/>
      <c r="B29" s="104"/>
      <c r="C29" s="110"/>
      <c r="D29" s="114"/>
      <c r="E29" s="115"/>
      <c r="F29" s="181"/>
      <c r="G29" s="85"/>
      <c r="H29" s="85"/>
    </row>
    <row r="30" spans="1:8" x14ac:dyDescent="0.25">
      <c r="A30" s="104"/>
      <c r="B30" s="104"/>
      <c r="C30" s="110"/>
      <c r="D30" s="84"/>
      <c r="E30" s="115"/>
      <c r="F30" s="84"/>
      <c r="G30" s="85"/>
      <c r="H30" s="85"/>
    </row>
    <row r="31" spans="1:8" ht="16.5" x14ac:dyDescent="0.25">
      <c r="A31" s="104"/>
      <c r="B31" s="104"/>
      <c r="C31" s="105"/>
      <c r="D31" s="106"/>
      <c r="E31" s="106"/>
      <c r="F31" s="106"/>
      <c r="G31" s="85"/>
      <c r="H31" s="85"/>
    </row>
    <row r="32" spans="1:8" x14ac:dyDescent="0.25">
      <c r="A32" s="118"/>
      <c r="B32" s="104"/>
      <c r="C32" s="105"/>
      <c r="D32" s="119"/>
      <c r="E32" s="120"/>
      <c r="F32" s="119"/>
      <c r="G32" s="85"/>
      <c r="H32" s="85"/>
    </row>
    <row r="33" spans="1:8" x14ac:dyDescent="0.25">
      <c r="A33" s="118"/>
      <c r="B33" s="104"/>
      <c r="C33" s="110"/>
      <c r="D33" s="121"/>
      <c r="E33" s="120"/>
      <c r="F33" s="259"/>
      <c r="G33" s="85"/>
      <c r="H33" s="85"/>
    </row>
    <row r="34" spans="1:8" x14ac:dyDescent="0.25">
      <c r="A34" s="118"/>
      <c r="B34" s="104"/>
      <c r="C34" s="110"/>
      <c r="D34" s="121"/>
      <c r="E34" s="120"/>
      <c r="F34" s="259"/>
      <c r="G34" s="85"/>
      <c r="H34" s="85"/>
    </row>
    <row r="35" spans="1:8" x14ac:dyDescent="0.25">
      <c r="A35" s="118"/>
      <c r="B35" s="104"/>
      <c r="C35" s="122"/>
      <c r="D35" s="121"/>
      <c r="E35" s="115"/>
      <c r="F35" s="259"/>
      <c r="G35" s="85"/>
      <c r="H35" s="85"/>
    </row>
    <row r="36" spans="1:8" x14ac:dyDescent="0.25">
      <c r="A36" s="118"/>
      <c r="B36" s="104"/>
      <c r="C36" s="105"/>
      <c r="D36" s="114"/>
      <c r="E36" s="115"/>
      <c r="F36" s="119"/>
      <c r="G36" s="85"/>
      <c r="H36" s="85"/>
    </row>
    <row r="37" spans="1:8" x14ac:dyDescent="0.25">
      <c r="A37" s="118"/>
      <c r="B37" s="104"/>
      <c r="C37" s="110"/>
      <c r="D37" s="121"/>
      <c r="E37" s="115"/>
      <c r="F37" s="181"/>
      <c r="G37" s="85"/>
      <c r="H37" s="85"/>
    </row>
    <row r="38" spans="1:8" x14ac:dyDescent="0.25">
      <c r="A38" s="118"/>
      <c r="B38" s="104"/>
      <c r="C38" s="110"/>
      <c r="D38" s="121"/>
      <c r="E38" s="115"/>
      <c r="F38" s="181"/>
      <c r="G38" s="85"/>
      <c r="H38" s="85"/>
    </row>
    <row r="39" spans="1:8" x14ac:dyDescent="0.25">
      <c r="A39" s="118"/>
      <c r="B39" s="104"/>
      <c r="C39" s="110"/>
      <c r="D39" s="121"/>
      <c r="E39" s="115"/>
      <c r="F39" s="181"/>
      <c r="G39" s="85"/>
      <c r="H39" s="85"/>
    </row>
    <row r="40" spans="1:8" x14ac:dyDescent="0.25">
      <c r="A40" s="118"/>
      <c r="B40" s="104"/>
      <c r="C40" s="110"/>
      <c r="D40" s="121"/>
      <c r="E40" s="115"/>
      <c r="F40" s="181"/>
      <c r="G40" s="85"/>
      <c r="H40" s="85"/>
    </row>
    <row r="41" spans="1:8" x14ac:dyDescent="0.25">
      <c r="A41" s="118"/>
      <c r="B41" s="104"/>
      <c r="C41" s="110"/>
      <c r="D41" s="121"/>
      <c r="E41" s="115"/>
      <c r="F41" s="181"/>
      <c r="G41" s="85"/>
      <c r="H41" s="85"/>
    </row>
    <row r="42" spans="1:8" x14ac:dyDescent="0.25">
      <c r="A42" s="104"/>
      <c r="B42" s="104"/>
      <c r="C42" s="105"/>
      <c r="D42" s="114"/>
      <c r="E42" s="115"/>
      <c r="F42" s="181"/>
      <c r="G42" s="85"/>
      <c r="H42" s="85"/>
    </row>
    <row r="43" spans="1:8" x14ac:dyDescent="0.25">
      <c r="A43" s="104"/>
      <c r="B43" s="104"/>
      <c r="C43" s="105"/>
      <c r="D43" s="114"/>
      <c r="E43" s="115"/>
      <c r="F43" s="84"/>
      <c r="G43" s="85"/>
      <c r="H43" s="85"/>
    </row>
    <row r="44" spans="1:8" ht="16.5" x14ac:dyDescent="0.25">
      <c r="A44" s="104"/>
      <c r="B44" s="104"/>
      <c r="C44" s="105"/>
      <c r="D44" s="106"/>
      <c r="E44" s="106"/>
      <c r="F44" s="106"/>
      <c r="G44" s="85"/>
      <c r="H44" s="85"/>
    </row>
    <row r="45" spans="1:8" x14ac:dyDescent="0.25">
      <c r="A45" s="104"/>
      <c r="B45" s="104"/>
      <c r="C45" s="105"/>
      <c r="D45" s="114"/>
      <c r="E45" s="115"/>
      <c r="F45" s="100"/>
      <c r="G45" s="85"/>
      <c r="H45" s="85"/>
    </row>
    <row r="46" spans="1:8" x14ac:dyDescent="0.25">
      <c r="A46" s="104"/>
      <c r="B46" s="104"/>
      <c r="C46" s="123"/>
      <c r="D46" s="260"/>
      <c r="E46" s="115"/>
      <c r="F46" s="180"/>
      <c r="G46" s="85"/>
      <c r="H46" s="85"/>
    </row>
    <row r="47" spans="1:8" x14ac:dyDescent="0.25">
      <c r="A47" s="104"/>
      <c r="B47" s="104"/>
      <c r="C47" s="85"/>
      <c r="D47" s="260"/>
      <c r="E47" s="115"/>
      <c r="F47" s="180"/>
      <c r="G47" s="85"/>
      <c r="H47" s="85"/>
    </row>
    <row r="48" spans="1:8" x14ac:dyDescent="0.25">
      <c r="A48" s="104"/>
      <c r="B48" s="104"/>
      <c r="C48" s="85"/>
      <c r="D48" s="260"/>
      <c r="E48" s="115"/>
      <c r="F48" s="180"/>
      <c r="G48" s="85"/>
      <c r="H48" s="85"/>
    </row>
    <row r="49" spans="1:8" x14ac:dyDescent="0.25">
      <c r="A49" s="104"/>
      <c r="B49" s="104"/>
      <c r="C49" s="85"/>
      <c r="D49" s="260"/>
      <c r="E49" s="115"/>
      <c r="F49" s="180"/>
      <c r="G49" s="85"/>
      <c r="H49" s="85"/>
    </row>
    <row r="50" spans="1:8" x14ac:dyDescent="0.25">
      <c r="A50" s="104"/>
      <c r="B50" s="104"/>
      <c r="C50" s="85"/>
      <c r="D50" s="260"/>
      <c r="E50" s="115"/>
      <c r="F50" s="180"/>
      <c r="G50" s="85"/>
      <c r="H50" s="85"/>
    </row>
    <row r="51" spans="1:8" x14ac:dyDescent="0.25">
      <c r="A51" s="104"/>
      <c r="B51" s="104"/>
      <c r="C51" s="85"/>
      <c r="D51" s="260"/>
      <c r="E51" s="115"/>
      <c r="F51" s="180"/>
      <c r="G51" s="85"/>
      <c r="H51" s="85"/>
    </row>
    <row r="52" spans="1:8" x14ac:dyDescent="0.25">
      <c r="A52" s="104"/>
      <c r="B52" s="104"/>
      <c r="C52" s="85"/>
      <c r="D52" s="260"/>
      <c r="E52" s="115"/>
      <c r="F52" s="181"/>
      <c r="G52" s="85"/>
      <c r="H52" s="85"/>
    </row>
    <row r="53" spans="1:8" x14ac:dyDescent="0.25">
      <c r="A53" s="104"/>
      <c r="B53" s="104"/>
      <c r="C53" s="85"/>
      <c r="D53" s="260"/>
      <c r="E53" s="115"/>
      <c r="F53" s="181"/>
      <c r="G53" s="85"/>
      <c r="H53" s="85"/>
    </row>
    <row r="54" spans="1:8" x14ac:dyDescent="0.25">
      <c r="A54" s="104"/>
      <c r="B54" s="104"/>
      <c r="C54" s="124"/>
      <c r="D54" s="114"/>
      <c r="E54" s="115"/>
      <c r="F54" s="259"/>
      <c r="G54" s="85"/>
      <c r="H54" s="85"/>
    </row>
    <row r="55" spans="1:8" x14ac:dyDescent="0.25">
      <c r="A55" s="104"/>
      <c r="B55" s="104"/>
      <c r="C55" s="110"/>
      <c r="D55" s="84"/>
      <c r="E55" s="115"/>
      <c r="F55" s="84"/>
      <c r="G55" s="85"/>
      <c r="H55" s="85"/>
    </row>
    <row r="56" spans="1:8" ht="16.5" x14ac:dyDescent="0.25">
      <c r="A56" s="104"/>
      <c r="B56" s="104"/>
      <c r="C56" s="105"/>
      <c r="D56" s="106"/>
      <c r="E56" s="106"/>
      <c r="F56" s="106"/>
      <c r="G56" s="85"/>
      <c r="H56" s="85"/>
    </row>
    <row r="57" spans="1:8" x14ac:dyDescent="0.25">
      <c r="A57" s="104"/>
      <c r="B57" s="104"/>
      <c r="C57" s="105"/>
      <c r="D57" s="84"/>
      <c r="E57" s="115"/>
      <c r="F57" s="119"/>
      <c r="G57" s="85"/>
      <c r="H57" s="85"/>
    </row>
    <row r="58" spans="1:8" x14ac:dyDescent="0.25">
      <c r="A58" s="104"/>
      <c r="B58" s="104"/>
      <c r="C58" s="110"/>
      <c r="D58" s="114"/>
      <c r="E58" s="115"/>
      <c r="F58" s="181"/>
      <c r="G58" s="85"/>
      <c r="H58" s="85"/>
    </row>
    <row r="59" spans="1:8" x14ac:dyDescent="0.25">
      <c r="A59" s="104"/>
      <c r="B59" s="104"/>
      <c r="C59" s="110"/>
      <c r="D59" s="114"/>
      <c r="E59" s="115"/>
      <c r="F59" s="181"/>
      <c r="G59" s="85"/>
      <c r="H59" s="85"/>
    </row>
    <row r="60" spans="1:8" x14ac:dyDescent="0.25">
      <c r="A60" s="104"/>
      <c r="B60" s="104"/>
      <c r="C60" s="110"/>
      <c r="D60" s="114"/>
      <c r="E60" s="115"/>
      <c r="F60" s="181"/>
      <c r="G60" s="85"/>
      <c r="H60" s="85"/>
    </row>
    <row r="61" spans="1:8" x14ac:dyDescent="0.25">
      <c r="A61" s="104"/>
      <c r="B61" s="104"/>
      <c r="C61" s="105"/>
      <c r="D61" s="114"/>
      <c r="E61" s="115"/>
      <c r="F61" s="181"/>
      <c r="G61" s="85"/>
      <c r="H61" s="85"/>
    </row>
    <row r="62" spans="1:8" x14ac:dyDescent="0.25">
      <c r="A62" s="104"/>
      <c r="B62" s="104"/>
      <c r="C62" s="110"/>
      <c r="D62" s="114"/>
      <c r="E62" s="115"/>
      <c r="F62" s="181"/>
      <c r="G62" s="85"/>
      <c r="H62" s="85"/>
    </row>
    <row r="63" spans="1:8" x14ac:dyDescent="0.25">
      <c r="A63" s="104"/>
      <c r="B63" s="104"/>
      <c r="C63" s="110"/>
      <c r="D63" s="114"/>
      <c r="E63" s="115"/>
      <c r="F63" s="181"/>
      <c r="G63" s="85"/>
      <c r="H63" s="85"/>
    </row>
    <row r="64" spans="1:8" x14ac:dyDescent="0.25">
      <c r="A64" s="104"/>
      <c r="B64" s="104"/>
      <c r="C64" s="110"/>
      <c r="D64" s="114"/>
      <c r="E64" s="115"/>
      <c r="F64" s="181"/>
      <c r="G64" s="85"/>
      <c r="H64" s="85"/>
    </row>
    <row r="65" spans="1:8" x14ac:dyDescent="0.25">
      <c r="A65" s="104"/>
      <c r="B65" s="104"/>
      <c r="C65" s="110"/>
      <c r="D65" s="84"/>
      <c r="E65" s="115"/>
      <c r="F65" s="84"/>
      <c r="G65" s="85"/>
      <c r="H65" s="85"/>
    </row>
    <row r="66" spans="1:8" ht="16.5" x14ac:dyDescent="0.25">
      <c r="A66" s="104"/>
      <c r="B66" s="104"/>
      <c r="C66" s="105"/>
      <c r="D66" s="106"/>
      <c r="E66" s="106"/>
      <c r="F66" s="106"/>
      <c r="G66" s="85"/>
      <c r="H66" s="85"/>
    </row>
    <row r="67" spans="1:8" x14ac:dyDescent="0.25">
      <c r="A67" s="125"/>
      <c r="B67" s="125"/>
      <c r="C67" s="105"/>
      <c r="D67" s="117"/>
      <c r="E67" s="126"/>
      <c r="F67" s="180"/>
      <c r="G67" s="127"/>
      <c r="H67" s="127"/>
    </row>
    <row r="68" spans="1:8" x14ac:dyDescent="0.25">
      <c r="A68" s="125"/>
      <c r="B68" s="125"/>
      <c r="C68" s="105"/>
      <c r="D68" s="117"/>
      <c r="E68" s="126"/>
      <c r="F68" s="180"/>
      <c r="G68" s="85"/>
      <c r="H68" s="85"/>
    </row>
    <row r="69" spans="1:8" x14ac:dyDescent="0.25">
      <c r="A69" s="125"/>
      <c r="B69" s="125"/>
      <c r="C69" s="105"/>
      <c r="D69" s="117"/>
      <c r="E69" s="126"/>
      <c r="F69" s="180"/>
      <c r="G69" s="85"/>
      <c r="H69" s="85"/>
    </row>
    <row r="70" spans="1:8" x14ac:dyDescent="0.25">
      <c r="A70" s="125"/>
      <c r="B70" s="125"/>
      <c r="C70" s="105"/>
      <c r="D70" s="117"/>
      <c r="E70" s="126"/>
      <c r="F70" s="180"/>
      <c r="G70" s="85"/>
      <c r="H70" s="85"/>
    </row>
    <row r="71" spans="1:8" x14ac:dyDescent="0.25">
      <c r="A71" s="104"/>
      <c r="B71" s="125"/>
      <c r="C71" s="116"/>
      <c r="D71" s="117"/>
      <c r="E71" s="115"/>
      <c r="F71" s="182"/>
      <c r="G71" s="85"/>
      <c r="H71" s="85"/>
    </row>
    <row r="72" spans="1:8" x14ac:dyDescent="0.25">
      <c r="A72" s="104"/>
      <c r="B72" s="125"/>
      <c r="C72" s="128"/>
      <c r="D72" s="117"/>
      <c r="E72" s="115"/>
      <c r="F72" s="181"/>
      <c r="G72" s="85"/>
      <c r="H72" s="85"/>
    </row>
    <row r="73" spans="1:8" x14ac:dyDescent="0.25">
      <c r="A73" s="104"/>
      <c r="B73" s="125"/>
      <c r="C73" s="113"/>
      <c r="D73" s="114"/>
      <c r="E73" s="115"/>
      <c r="F73" s="181"/>
      <c r="G73" s="85"/>
      <c r="H73" s="85"/>
    </row>
    <row r="74" spans="1:8" x14ac:dyDescent="0.25">
      <c r="A74" s="104"/>
      <c r="B74" s="125"/>
      <c r="C74" s="113"/>
      <c r="D74" s="114"/>
      <c r="E74" s="115"/>
      <c r="F74" s="181"/>
      <c r="G74" s="85"/>
      <c r="H74" s="85"/>
    </row>
    <row r="75" spans="1:8" x14ac:dyDescent="0.25">
      <c r="A75" s="104"/>
      <c r="B75" s="104"/>
      <c r="C75" s="129"/>
      <c r="D75" s="84"/>
      <c r="E75" s="130"/>
      <c r="F75" s="84"/>
      <c r="G75" s="85"/>
      <c r="H75" s="85"/>
    </row>
    <row r="76" spans="1:8" ht="16.5" x14ac:dyDescent="0.25">
      <c r="A76" s="104"/>
      <c r="B76" s="104"/>
      <c r="C76" s="261"/>
      <c r="D76" s="183"/>
      <c r="E76" s="183"/>
      <c r="F76" s="183"/>
      <c r="G76" s="85"/>
      <c r="H76" s="262"/>
    </row>
    <row r="77" spans="1:8" ht="16.5" x14ac:dyDescent="0.25">
      <c r="A77" s="80"/>
      <c r="B77" s="104"/>
      <c r="C77" s="105"/>
      <c r="D77" s="82"/>
      <c r="E77" s="82"/>
      <c r="F77" s="82"/>
      <c r="G77" s="85"/>
      <c r="H77" s="85"/>
    </row>
    <row r="78" spans="1:8" x14ac:dyDescent="0.25">
      <c r="A78" s="132"/>
      <c r="B78" s="133"/>
      <c r="C78" s="134"/>
      <c r="D78" s="134"/>
      <c r="E78" s="132"/>
      <c r="F78" s="180"/>
      <c r="G78" s="85"/>
      <c r="H78" s="85"/>
    </row>
    <row r="79" spans="1:8" x14ac:dyDescent="0.25">
      <c r="A79" s="132"/>
      <c r="B79" s="133"/>
      <c r="C79" s="134"/>
      <c r="D79" s="134"/>
      <c r="E79" s="132"/>
      <c r="F79" s="180"/>
      <c r="G79" s="85"/>
      <c r="H79" s="85"/>
    </row>
    <row r="80" spans="1:8" x14ac:dyDescent="0.25">
      <c r="A80" s="132"/>
      <c r="B80" s="133"/>
      <c r="C80" s="135"/>
      <c r="D80" s="134"/>
      <c r="E80" s="132"/>
      <c r="F80" s="180"/>
      <c r="G80" s="85"/>
      <c r="H80" s="85"/>
    </row>
    <row r="81" spans="1:8" x14ac:dyDescent="0.25">
      <c r="A81" s="132"/>
      <c r="B81" s="133"/>
      <c r="C81" s="135"/>
      <c r="D81" s="134"/>
      <c r="E81" s="132"/>
      <c r="F81" s="180"/>
      <c r="G81" s="85"/>
      <c r="H81" s="85"/>
    </row>
    <row r="82" spans="1:8" x14ac:dyDescent="0.25">
      <c r="A82" s="132"/>
      <c r="B82" s="133"/>
      <c r="C82" s="134"/>
      <c r="D82" s="134"/>
      <c r="E82" s="132"/>
      <c r="F82" s="180"/>
      <c r="G82" s="85"/>
      <c r="H82" s="85"/>
    </row>
    <row r="83" spans="1:8" x14ac:dyDescent="0.25">
      <c r="A83" s="132"/>
      <c r="B83" s="133"/>
      <c r="C83" s="134"/>
      <c r="D83" s="134"/>
      <c r="E83" s="132"/>
      <c r="F83" s="180"/>
      <c r="G83" s="85"/>
      <c r="H83" s="85"/>
    </row>
    <row r="84" spans="1:8" x14ac:dyDescent="0.25">
      <c r="A84" s="132"/>
      <c r="B84" s="133"/>
      <c r="C84" s="128"/>
      <c r="D84" s="134"/>
      <c r="E84" s="132"/>
      <c r="F84" s="180"/>
      <c r="G84" s="85"/>
      <c r="H84" s="85"/>
    </row>
    <row r="85" spans="1:8" x14ac:dyDescent="0.25">
      <c r="A85" s="132"/>
      <c r="B85" s="133"/>
      <c r="C85" s="128"/>
      <c r="D85" s="134"/>
      <c r="E85" s="132"/>
      <c r="F85" s="180"/>
      <c r="G85" s="85"/>
      <c r="H85" s="85"/>
    </row>
    <row r="86" spans="1:8" x14ac:dyDescent="0.25">
      <c r="A86" s="132"/>
      <c r="B86" s="133"/>
      <c r="C86" s="128"/>
      <c r="D86" s="132"/>
      <c r="E86" s="132"/>
      <c r="F86" s="180"/>
      <c r="G86" s="85"/>
      <c r="H86" s="85"/>
    </row>
    <row r="87" spans="1:8" x14ac:dyDescent="0.25">
      <c r="A87" s="132"/>
      <c r="B87" s="133"/>
      <c r="C87" s="128"/>
      <c r="D87" s="132"/>
      <c r="E87" s="132"/>
      <c r="F87" s="180"/>
      <c r="G87" s="85"/>
      <c r="H87" s="85"/>
    </row>
    <row r="88" spans="1:8" x14ac:dyDescent="0.25">
      <c r="A88" s="132"/>
      <c r="B88" s="133"/>
      <c r="C88" s="128"/>
      <c r="D88" s="132"/>
      <c r="E88" s="132"/>
      <c r="F88" s="180"/>
      <c r="G88" s="85"/>
      <c r="H88" s="85"/>
    </row>
    <row r="89" spans="1:8" x14ac:dyDescent="0.25">
      <c r="A89" s="132"/>
      <c r="B89" s="133"/>
      <c r="C89" s="135"/>
      <c r="D89" s="132"/>
      <c r="E89" s="132"/>
      <c r="F89" s="180"/>
      <c r="G89" s="85"/>
      <c r="H89" s="85"/>
    </row>
    <row r="90" spans="1:8" x14ac:dyDescent="0.25">
      <c r="A90" s="127"/>
      <c r="B90" s="127"/>
      <c r="C90" s="263"/>
      <c r="D90" s="100"/>
      <c r="E90" s="127"/>
      <c r="F90" s="100"/>
      <c r="G90" s="85"/>
      <c r="H90" s="85"/>
    </row>
    <row r="91" spans="1:8" ht="16.5" x14ac:dyDescent="0.25">
      <c r="A91" s="104"/>
      <c r="B91" s="104"/>
      <c r="C91" s="133"/>
      <c r="D91" s="106"/>
      <c r="E91" s="106"/>
      <c r="F91" s="106"/>
      <c r="G91" s="264"/>
      <c r="H91" s="85"/>
    </row>
    <row r="92" spans="1:8" x14ac:dyDescent="0.25">
      <c r="A92" s="104"/>
      <c r="B92" s="104"/>
      <c r="C92" s="137"/>
      <c r="D92" s="114"/>
      <c r="E92" s="112"/>
      <c r="F92" s="265"/>
      <c r="G92" s="181"/>
      <c r="H92" s="138"/>
    </row>
    <row r="93" spans="1:8" x14ac:dyDescent="0.25">
      <c r="A93" s="104"/>
      <c r="B93" s="104"/>
      <c r="C93" s="137"/>
      <c r="D93" s="114"/>
      <c r="E93" s="112"/>
      <c r="F93" s="265"/>
      <c r="G93" s="181"/>
      <c r="H93" s="138"/>
    </row>
    <row r="94" spans="1:8" x14ac:dyDescent="0.25">
      <c r="A94" s="104"/>
      <c r="B94" s="104"/>
      <c r="C94" s="137"/>
      <c r="D94" s="114"/>
      <c r="E94" s="112"/>
      <c r="F94" s="265"/>
      <c r="G94" s="181"/>
      <c r="H94" s="138"/>
    </row>
    <row r="95" spans="1:8" x14ac:dyDescent="0.25">
      <c r="A95" s="104"/>
      <c r="B95" s="104"/>
      <c r="C95" s="137"/>
      <c r="D95" s="114"/>
      <c r="E95" s="112"/>
      <c r="F95" s="265"/>
      <c r="G95" s="181"/>
      <c r="H95" s="138"/>
    </row>
    <row r="96" spans="1:8" x14ac:dyDescent="0.25">
      <c r="A96" s="104"/>
      <c r="B96" s="104"/>
      <c r="C96" s="266"/>
      <c r="D96" s="114"/>
      <c r="E96" s="112"/>
      <c r="F96" s="265"/>
      <c r="G96" s="265"/>
      <c r="H96" s="138"/>
    </row>
    <row r="97" spans="1:8" x14ac:dyDescent="0.25">
      <c r="A97" s="104"/>
      <c r="B97" s="104"/>
      <c r="C97" s="266"/>
      <c r="D97" s="114"/>
      <c r="E97" s="115"/>
      <c r="F97" s="265"/>
      <c r="G97" s="181"/>
      <c r="H97" s="138"/>
    </row>
    <row r="98" spans="1:8" x14ac:dyDescent="0.25">
      <c r="A98" s="104"/>
      <c r="B98" s="104"/>
      <c r="C98" s="266"/>
      <c r="D98" s="114"/>
      <c r="E98" s="112"/>
      <c r="F98" s="265"/>
      <c r="G98" s="181"/>
      <c r="H98" s="138"/>
    </row>
    <row r="99" spans="1:8" x14ac:dyDescent="0.25">
      <c r="A99" s="104"/>
      <c r="B99" s="104"/>
      <c r="C99" s="137"/>
      <c r="D99" s="114"/>
      <c r="E99" s="267"/>
      <c r="F99" s="265"/>
      <c r="G99" s="268"/>
      <c r="H99" s="138"/>
    </row>
    <row r="100" spans="1:8" x14ac:dyDescent="0.25">
      <c r="A100" s="104"/>
      <c r="B100" s="104"/>
      <c r="C100" s="137"/>
      <c r="D100" s="114"/>
      <c r="E100" s="267"/>
      <c r="F100" s="265"/>
      <c r="G100" s="268"/>
      <c r="H100" s="138"/>
    </row>
    <row r="101" spans="1:8" x14ac:dyDescent="0.25">
      <c r="A101" s="104"/>
      <c r="B101" s="104"/>
      <c r="C101" s="137"/>
      <c r="D101" s="117"/>
      <c r="E101" s="267"/>
      <c r="F101" s="269"/>
      <c r="G101" s="267"/>
      <c r="H101" s="138"/>
    </row>
    <row r="102" spans="1:8" ht="16.5" x14ac:dyDescent="0.25">
      <c r="A102" s="104"/>
      <c r="B102" s="104"/>
      <c r="C102" s="133"/>
      <c r="D102" s="106"/>
      <c r="E102" s="106"/>
      <c r="F102" s="106"/>
      <c r="G102" s="264"/>
      <c r="H102" s="85"/>
    </row>
    <row r="103" spans="1:8" x14ac:dyDescent="0.25">
      <c r="A103" s="104"/>
      <c r="B103" s="104"/>
      <c r="C103" s="139"/>
      <c r="D103" s="117"/>
      <c r="E103" s="112"/>
      <c r="F103" s="270"/>
      <c r="G103" s="271"/>
      <c r="H103" s="138"/>
    </row>
    <row r="104" spans="1:8" x14ac:dyDescent="0.25">
      <c r="A104" s="104"/>
      <c r="B104" s="104"/>
      <c r="C104" s="139"/>
      <c r="D104" s="117"/>
      <c r="E104" s="112"/>
      <c r="F104" s="270"/>
      <c r="G104" s="271"/>
      <c r="H104" s="138"/>
    </row>
    <row r="105" spans="1:8" x14ac:dyDescent="0.25">
      <c r="A105" s="104"/>
      <c r="B105" s="104"/>
      <c r="C105" s="139"/>
      <c r="D105" s="117"/>
      <c r="E105" s="115"/>
      <c r="F105" s="270"/>
      <c r="G105" s="271"/>
      <c r="H105" s="138"/>
    </row>
    <row r="106" spans="1:8" x14ac:dyDescent="0.25">
      <c r="A106" s="267"/>
      <c r="B106" s="104"/>
      <c r="C106" s="140"/>
      <c r="D106" s="84"/>
      <c r="E106" s="112"/>
      <c r="F106" s="114"/>
      <c r="G106" s="267"/>
      <c r="H106" s="85"/>
    </row>
    <row r="107" spans="1:8" ht="16.5" x14ac:dyDescent="0.25">
      <c r="A107" s="104"/>
      <c r="B107" s="104"/>
      <c r="C107" s="133"/>
      <c r="D107" s="106"/>
      <c r="E107" s="106"/>
      <c r="F107" s="106"/>
      <c r="H107" s="85"/>
    </row>
    <row r="108" spans="1:8" x14ac:dyDescent="0.25">
      <c r="A108" s="126"/>
      <c r="B108" s="104"/>
      <c r="C108" s="139"/>
      <c r="D108" s="100"/>
      <c r="E108" s="126"/>
      <c r="F108" s="180"/>
      <c r="G108" s="267"/>
      <c r="H108" s="85"/>
    </row>
    <row r="109" spans="1:8" ht="16.5" x14ac:dyDescent="0.25">
      <c r="A109" s="80"/>
      <c r="B109" s="7"/>
      <c r="C109" s="89"/>
      <c r="D109" s="82"/>
      <c r="E109" s="80"/>
      <c r="F109" s="100"/>
      <c r="G109" s="85"/>
      <c r="H109" s="85"/>
    </row>
    <row r="110" spans="1:8" ht="16.5" x14ac:dyDescent="0.25">
      <c r="A110" s="145"/>
      <c r="B110" s="7"/>
      <c r="C110" s="272"/>
      <c r="D110" s="82"/>
      <c r="E110" s="7"/>
      <c r="F110" s="100"/>
      <c r="G110" s="85"/>
      <c r="H110" s="85"/>
    </row>
    <row r="111" spans="1:8" ht="16.5" x14ac:dyDescent="0.25">
      <c r="A111" s="80"/>
      <c r="B111" s="7"/>
      <c r="C111" s="89"/>
      <c r="D111" s="82"/>
      <c r="E111" s="80"/>
      <c r="F111" s="100"/>
      <c r="G111" s="85"/>
      <c r="H111" s="85"/>
    </row>
    <row r="112" spans="1:8" ht="16.5" x14ac:dyDescent="0.3">
      <c r="A112" s="12"/>
      <c r="B112" s="12"/>
      <c r="C112" s="273"/>
      <c r="D112" s="106"/>
      <c r="E112" s="106"/>
      <c r="F112" s="106"/>
      <c r="G112" s="47"/>
      <c r="H112" s="47"/>
    </row>
    <row r="113" spans="1:8" x14ac:dyDescent="0.25">
      <c r="A113" s="127"/>
      <c r="B113" s="125"/>
      <c r="C113" s="263"/>
      <c r="D113" s="117"/>
      <c r="E113" s="127"/>
      <c r="F113" s="265"/>
      <c r="G113" s="85"/>
      <c r="H113" s="85"/>
    </row>
    <row r="114" spans="1:8" x14ac:dyDescent="0.25">
      <c r="A114" s="127"/>
      <c r="B114" s="125"/>
      <c r="C114" s="263"/>
      <c r="D114" s="117"/>
      <c r="E114" s="127"/>
      <c r="F114" s="265"/>
      <c r="G114" s="85"/>
      <c r="H114" s="85"/>
    </row>
    <row r="115" spans="1:8" x14ac:dyDescent="0.25">
      <c r="A115" s="127"/>
      <c r="B115" s="125"/>
      <c r="C115" s="263"/>
      <c r="D115" s="117"/>
      <c r="E115" s="127"/>
      <c r="F115" s="265"/>
      <c r="G115" s="85"/>
      <c r="H115" s="85"/>
    </row>
    <row r="116" spans="1:8" x14ac:dyDescent="0.25">
      <c r="A116" s="127"/>
      <c r="B116" s="125"/>
      <c r="C116" s="263"/>
      <c r="D116" s="117"/>
      <c r="E116" s="127"/>
      <c r="F116" s="265"/>
      <c r="G116" s="85"/>
      <c r="H116" s="85"/>
    </row>
    <row r="117" spans="1:8" x14ac:dyDescent="0.25">
      <c r="A117" s="127"/>
      <c r="B117" s="125"/>
      <c r="C117" s="263"/>
      <c r="D117" s="117"/>
      <c r="E117" s="127"/>
      <c r="F117" s="180"/>
      <c r="G117" s="85"/>
      <c r="H117" s="85"/>
    </row>
    <row r="118" spans="1:8" x14ac:dyDescent="0.25">
      <c r="A118" s="127"/>
      <c r="B118" s="125"/>
      <c r="C118" s="263"/>
      <c r="D118" s="117"/>
      <c r="E118" s="127"/>
      <c r="F118" s="180"/>
      <c r="G118" s="85"/>
      <c r="H118" s="85"/>
    </row>
    <row r="119" spans="1:8" x14ac:dyDescent="0.25">
      <c r="A119" s="127"/>
      <c r="B119" s="125"/>
      <c r="C119" s="263"/>
      <c r="D119" s="117"/>
      <c r="E119" s="127"/>
      <c r="F119" s="180"/>
      <c r="G119" s="85"/>
      <c r="H119" s="85"/>
    </row>
    <row r="120" spans="1:8" x14ac:dyDescent="0.25">
      <c r="A120" s="127"/>
      <c r="B120" s="125"/>
      <c r="C120" s="263"/>
      <c r="D120" s="117"/>
      <c r="E120" s="127"/>
      <c r="F120" s="180"/>
      <c r="G120" s="85"/>
      <c r="H120" s="8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0"/>
  <sheetViews>
    <sheetView zoomScale="106" zoomScaleNormal="106" workbookViewId="0">
      <selection activeCell="C23" sqref="C23"/>
    </sheetView>
  </sheetViews>
  <sheetFormatPr defaultColWidth="9.140625" defaultRowHeight="16.5" x14ac:dyDescent="0.25"/>
  <cols>
    <col min="1" max="1" width="12.140625" style="80" customWidth="1"/>
    <col min="2" max="2" width="12.85546875" style="80" customWidth="1"/>
    <col min="3" max="3" width="67" style="80" customWidth="1"/>
    <col min="4" max="4" width="20.7109375" style="164" customWidth="1"/>
    <col min="5" max="5" width="3" style="164" customWidth="1"/>
    <col min="6" max="6" width="20.7109375" style="164" customWidth="1"/>
    <col min="7" max="7" width="21.140625" style="348" customWidth="1"/>
    <col min="8" max="8" width="17.28515625" style="348" customWidth="1"/>
    <col min="9" max="9" width="25.7109375" style="80" customWidth="1"/>
    <col min="10" max="16384" width="9.140625" style="80"/>
  </cols>
  <sheetData>
    <row r="1" spans="1:13" ht="20.25" x14ac:dyDescent="0.25">
      <c r="A1" s="81" t="s">
        <v>0</v>
      </c>
      <c r="B1" s="7"/>
      <c r="D1" s="156"/>
      <c r="E1" s="157"/>
      <c r="F1" s="202"/>
      <c r="I1" s="505">
        <f>+I4*1.22</f>
        <v>9422.06</v>
      </c>
      <c r="J1" s="318" t="s">
        <v>297</v>
      </c>
      <c r="K1" s="204"/>
      <c r="L1" s="204"/>
      <c r="M1" s="204"/>
    </row>
    <row r="2" spans="1:13" x14ac:dyDescent="0.25">
      <c r="A2" s="86" t="s">
        <v>1</v>
      </c>
      <c r="B2" s="7"/>
      <c r="D2" s="156"/>
      <c r="E2" s="157"/>
      <c r="F2" s="159"/>
      <c r="I2" s="505">
        <f>+I5*1.22</f>
        <v>7775.0599999999995</v>
      </c>
      <c r="J2" s="318" t="s">
        <v>303</v>
      </c>
      <c r="K2" s="204"/>
      <c r="L2" s="204"/>
      <c r="M2" s="204"/>
    </row>
    <row r="3" spans="1:13" x14ac:dyDescent="0.25">
      <c r="A3" s="9" t="s">
        <v>2</v>
      </c>
      <c r="B3" s="7"/>
      <c r="D3" s="156"/>
      <c r="E3" s="157"/>
      <c r="F3" s="158"/>
      <c r="I3" s="505">
        <f>+I6*1.22</f>
        <v>6433.0599999999995</v>
      </c>
      <c r="J3" s="318" t="s">
        <v>296</v>
      </c>
      <c r="K3" s="204"/>
      <c r="L3" s="204"/>
      <c r="M3" s="204"/>
    </row>
    <row r="4" spans="1:13" x14ac:dyDescent="0.25">
      <c r="A4" s="88"/>
      <c r="B4" s="1"/>
      <c r="C4" s="89"/>
      <c r="D4" s="156"/>
      <c r="E4" s="157"/>
      <c r="F4" s="158"/>
      <c r="I4" s="215">
        <f>+D9+D298</f>
        <v>7723</v>
      </c>
      <c r="J4" s="318" t="s">
        <v>848</v>
      </c>
    </row>
    <row r="5" spans="1:13" x14ac:dyDescent="0.25">
      <c r="A5" s="90" t="s">
        <v>6</v>
      </c>
      <c r="B5" s="91"/>
      <c r="C5" s="92" t="s">
        <v>55</v>
      </c>
      <c r="D5" s="515" t="s">
        <v>1840</v>
      </c>
      <c r="E5" s="161"/>
      <c r="F5" s="162" t="s">
        <v>1840</v>
      </c>
      <c r="G5" s="423" t="s">
        <v>1366</v>
      </c>
      <c r="H5" s="422" t="s">
        <v>1366</v>
      </c>
      <c r="I5" s="215">
        <f>+D9</f>
        <v>6373</v>
      </c>
      <c r="J5" s="318" t="s">
        <v>304</v>
      </c>
    </row>
    <row r="6" spans="1:13" x14ac:dyDescent="0.25">
      <c r="A6" s="12"/>
      <c r="B6" s="1"/>
      <c r="C6" s="96"/>
      <c r="D6" s="156"/>
      <c r="E6" s="157"/>
      <c r="F6" s="158"/>
      <c r="G6" s="421"/>
      <c r="I6" s="215">
        <f>+I5-D296</f>
        <v>5273</v>
      </c>
      <c r="J6" s="318" t="s">
        <v>295</v>
      </c>
    </row>
    <row r="7" spans="1:13" ht="34.5" customHeight="1" x14ac:dyDescent="0.25">
      <c r="A7" s="12" t="s">
        <v>56</v>
      </c>
      <c r="B7" s="97" t="s">
        <v>57</v>
      </c>
      <c r="C7" s="96" t="s">
        <v>58</v>
      </c>
      <c r="D7" s="156" t="s">
        <v>59</v>
      </c>
      <c r="E7" s="157"/>
      <c r="F7" s="163" t="s">
        <v>60</v>
      </c>
      <c r="G7" s="355" t="s">
        <v>59</v>
      </c>
      <c r="H7" s="427" t="s">
        <v>60</v>
      </c>
      <c r="I7" s="506" t="s">
        <v>849</v>
      </c>
      <c r="J7" s="316"/>
    </row>
    <row r="8" spans="1:13" x14ac:dyDescent="0.25">
      <c r="B8" s="7"/>
      <c r="C8" s="89"/>
      <c r="D8" s="156"/>
      <c r="F8" s="165"/>
      <c r="G8" s="424"/>
      <c r="H8" s="349"/>
      <c r="I8" s="127"/>
    </row>
    <row r="9" spans="1:13" ht="38.25" x14ac:dyDescent="0.25">
      <c r="A9" s="102" t="s">
        <v>26</v>
      </c>
      <c r="B9" s="102" t="s">
        <v>45</v>
      </c>
      <c r="C9" s="103" t="s">
        <v>755</v>
      </c>
      <c r="D9" s="163">
        <f>+D11+D127+D191+D199+D296</f>
        <v>6373</v>
      </c>
      <c r="E9" s="163"/>
      <c r="F9" s="662">
        <f>+F11+F127+F191+F199+F296</f>
        <v>0</v>
      </c>
      <c r="G9" s="425" t="s">
        <v>1805</v>
      </c>
      <c r="H9" s="351" t="s">
        <v>1806</v>
      </c>
      <c r="I9" s="638"/>
      <c r="K9" s="318">
        <f>5+30+6+8+6+4+3+2+35+3+38+16+10+17+1+3+1+1</f>
        <v>189</v>
      </c>
      <c r="L9" s="318" t="s">
        <v>42</v>
      </c>
    </row>
    <row r="10" spans="1:13" x14ac:dyDescent="0.25">
      <c r="A10" s="104"/>
      <c r="B10" s="104"/>
      <c r="C10" s="105"/>
      <c r="D10" s="166"/>
      <c r="E10" s="167"/>
      <c r="F10" s="538"/>
      <c r="G10" s="351"/>
      <c r="H10" s="351"/>
      <c r="I10" s="639"/>
    </row>
    <row r="11" spans="1:13" x14ac:dyDescent="0.25">
      <c r="A11" s="90"/>
      <c r="B11" s="90" t="s">
        <v>107</v>
      </c>
      <c r="C11" s="92" t="s">
        <v>264</v>
      </c>
      <c r="D11" s="168">
        <f>+D12+D16+D31+D39+D51+D59+D69+D112+D119</f>
        <v>2211</v>
      </c>
      <c r="E11" s="168"/>
      <c r="F11" s="536">
        <f>+F12+F16+F31+F39+F51+F59+F69+F112</f>
        <v>0</v>
      </c>
      <c r="G11" s="351"/>
      <c r="H11" s="640"/>
      <c r="I11" s="638"/>
    </row>
    <row r="12" spans="1:13" ht="15" x14ac:dyDescent="0.25">
      <c r="A12" s="108"/>
      <c r="B12" s="108" t="s">
        <v>108</v>
      </c>
      <c r="C12" s="109" t="s">
        <v>306</v>
      </c>
      <c r="D12" s="154">
        <f>SUM(D13:D14)</f>
        <v>68</v>
      </c>
      <c r="E12" s="154"/>
      <c r="F12" s="542">
        <f>SUM(F13:F14)</f>
        <v>0</v>
      </c>
      <c r="G12" s="351" t="s">
        <v>833</v>
      </c>
      <c r="H12" s="640"/>
      <c r="I12" s="639"/>
    </row>
    <row r="13" spans="1:13" x14ac:dyDescent="0.25">
      <c r="A13" s="104"/>
      <c r="B13" s="104" t="s">
        <v>111</v>
      </c>
      <c r="C13" s="110" t="s">
        <v>109</v>
      </c>
      <c r="D13" s="153">
        <v>8</v>
      </c>
      <c r="E13" s="167"/>
      <c r="F13" s="171"/>
      <c r="G13" s="351"/>
      <c r="H13" s="640"/>
      <c r="I13" s="639"/>
    </row>
    <row r="14" spans="1:13" x14ac:dyDescent="0.25">
      <c r="A14" s="104"/>
      <c r="B14" s="104" t="s">
        <v>112</v>
      </c>
      <c r="C14" s="110" t="s">
        <v>110</v>
      </c>
      <c r="D14" s="153">
        <v>60</v>
      </c>
      <c r="E14" s="167"/>
      <c r="F14" s="171"/>
      <c r="G14" s="351"/>
      <c r="H14" s="640"/>
      <c r="I14" s="639"/>
    </row>
    <row r="15" spans="1:13" ht="51" x14ac:dyDescent="0.25">
      <c r="A15" s="104"/>
      <c r="B15" s="104" t="s">
        <v>847</v>
      </c>
      <c r="C15" s="434" t="s">
        <v>1815</v>
      </c>
      <c r="D15" s="153"/>
      <c r="E15" s="167"/>
      <c r="F15" s="538"/>
      <c r="G15" s="351"/>
      <c r="H15" s="640"/>
      <c r="I15" s="639"/>
    </row>
    <row r="16" spans="1:13" x14ac:dyDescent="0.25">
      <c r="A16" s="108"/>
      <c r="B16" s="108" t="s">
        <v>130</v>
      </c>
      <c r="C16" s="109" t="s">
        <v>308</v>
      </c>
      <c r="D16" s="169">
        <f>SUM(D17:D29)</f>
        <v>616</v>
      </c>
      <c r="E16" s="169"/>
      <c r="F16" s="552">
        <f>SUM(F17:F29)</f>
        <v>0</v>
      </c>
      <c r="G16" s="351"/>
      <c r="H16" s="640"/>
      <c r="I16" s="639"/>
      <c r="J16" s="220"/>
      <c r="K16"/>
    </row>
    <row r="17" spans="1:11" ht="25.5" x14ac:dyDescent="0.25">
      <c r="A17" s="104"/>
      <c r="B17" s="104" t="s">
        <v>113</v>
      </c>
      <c r="C17" s="110" t="s">
        <v>309</v>
      </c>
      <c r="D17" s="153">
        <v>140</v>
      </c>
      <c r="E17" s="167"/>
      <c r="F17" s="171"/>
      <c r="G17" s="351" t="s">
        <v>833</v>
      </c>
      <c r="H17" s="640"/>
      <c r="I17" s="639"/>
      <c r="J17"/>
      <c r="K17"/>
    </row>
    <row r="18" spans="1:11" x14ac:dyDescent="0.25">
      <c r="A18" s="104"/>
      <c r="B18" s="104" t="s">
        <v>120</v>
      </c>
      <c r="C18" s="110" t="s">
        <v>114</v>
      </c>
      <c r="D18" s="153">
        <v>30</v>
      </c>
      <c r="E18" s="167"/>
      <c r="F18" s="171"/>
      <c r="G18" s="351" t="s">
        <v>833</v>
      </c>
      <c r="H18" s="640"/>
      <c r="I18" s="639"/>
      <c r="J18"/>
      <c r="K18"/>
    </row>
    <row r="19" spans="1:11" x14ac:dyDescent="0.25">
      <c r="A19" s="104"/>
      <c r="B19" s="104" t="s">
        <v>121</v>
      </c>
      <c r="C19" s="110" t="s">
        <v>828</v>
      </c>
      <c r="D19" s="153">
        <v>16</v>
      </c>
      <c r="E19" s="167"/>
      <c r="F19" s="171"/>
      <c r="G19" s="351" t="s">
        <v>833</v>
      </c>
      <c r="H19" s="640"/>
      <c r="I19" s="639"/>
      <c r="J19"/>
      <c r="K19"/>
    </row>
    <row r="20" spans="1:11" x14ac:dyDescent="0.25">
      <c r="A20" s="104"/>
      <c r="B20" s="104" t="s">
        <v>122</v>
      </c>
      <c r="C20" s="110" t="s">
        <v>115</v>
      </c>
      <c r="D20" s="153">
        <v>24</v>
      </c>
      <c r="E20" s="167"/>
      <c r="F20" s="171"/>
      <c r="G20" s="351" t="s">
        <v>833</v>
      </c>
      <c r="H20" s="640"/>
      <c r="I20" s="639"/>
      <c r="J20"/>
      <c r="K20"/>
    </row>
    <row r="21" spans="1:11" x14ac:dyDescent="0.25">
      <c r="A21" s="104"/>
      <c r="B21" s="104" t="s">
        <v>123</v>
      </c>
      <c r="C21" s="110" t="s">
        <v>824</v>
      </c>
      <c r="D21" s="153">
        <v>60</v>
      </c>
      <c r="E21" s="167"/>
      <c r="F21" s="171"/>
      <c r="G21" s="351" t="s">
        <v>833</v>
      </c>
      <c r="H21" s="640"/>
      <c r="I21" s="639"/>
      <c r="J21"/>
      <c r="K21"/>
    </row>
    <row r="22" spans="1:11" x14ac:dyDescent="0.25">
      <c r="A22" s="104"/>
      <c r="B22" s="104" t="s">
        <v>124</v>
      </c>
      <c r="C22" s="110" t="s">
        <v>116</v>
      </c>
      <c r="D22" s="153">
        <v>12</v>
      </c>
      <c r="E22" s="167"/>
      <c r="F22" s="171"/>
      <c r="G22" s="351" t="s">
        <v>833</v>
      </c>
      <c r="H22" s="640"/>
      <c r="I22" s="639"/>
      <c r="J22"/>
      <c r="K22"/>
    </row>
    <row r="23" spans="1:11" x14ac:dyDescent="0.25">
      <c r="A23" s="104"/>
      <c r="B23" s="104" t="s">
        <v>125</v>
      </c>
      <c r="C23" s="110" t="s">
        <v>829</v>
      </c>
      <c r="D23" s="153">
        <v>36</v>
      </c>
      <c r="E23" s="167"/>
      <c r="F23" s="171"/>
      <c r="G23" s="351" t="s">
        <v>833</v>
      </c>
      <c r="H23" s="640"/>
      <c r="I23" s="639"/>
    </row>
    <row r="24" spans="1:11" x14ac:dyDescent="0.25">
      <c r="A24" s="104"/>
      <c r="B24" s="104" t="s">
        <v>126</v>
      </c>
      <c r="C24" s="110" t="s">
        <v>117</v>
      </c>
      <c r="D24" s="153">
        <v>140</v>
      </c>
      <c r="E24" s="167"/>
      <c r="F24" s="171"/>
      <c r="G24" s="351" t="s">
        <v>867</v>
      </c>
      <c r="H24" s="640"/>
      <c r="I24" s="639"/>
    </row>
    <row r="25" spans="1:11" x14ac:dyDescent="0.25">
      <c r="A25" s="104"/>
      <c r="B25" s="104" t="s">
        <v>127</v>
      </c>
      <c r="C25" s="110" t="s">
        <v>118</v>
      </c>
      <c r="D25" s="153">
        <v>28</v>
      </c>
      <c r="E25" s="167"/>
      <c r="F25" s="171"/>
      <c r="G25" s="351" t="s">
        <v>867</v>
      </c>
      <c r="H25" s="640"/>
      <c r="I25" s="639"/>
    </row>
    <row r="26" spans="1:11" x14ac:dyDescent="0.25">
      <c r="A26" s="104"/>
      <c r="B26" s="104" t="s">
        <v>128</v>
      </c>
      <c r="C26" s="110" t="s">
        <v>119</v>
      </c>
      <c r="D26" s="153">
        <v>50</v>
      </c>
      <c r="E26" s="167"/>
      <c r="F26" s="171"/>
      <c r="G26" s="351" t="s">
        <v>867</v>
      </c>
      <c r="H26" s="640"/>
      <c r="I26" s="639"/>
    </row>
    <row r="27" spans="1:11" x14ac:dyDescent="0.25">
      <c r="A27" s="104"/>
      <c r="B27" s="104" t="s">
        <v>129</v>
      </c>
      <c r="C27" s="110" t="s">
        <v>1799</v>
      </c>
      <c r="D27" s="153">
        <v>50</v>
      </c>
      <c r="E27" s="167"/>
      <c r="F27" s="171"/>
      <c r="G27" s="351" t="s">
        <v>867</v>
      </c>
      <c r="H27" s="640"/>
      <c r="I27" s="639"/>
    </row>
    <row r="28" spans="1:11" x14ac:dyDescent="0.25">
      <c r="A28" s="176"/>
      <c r="B28" s="104" t="s">
        <v>173</v>
      </c>
      <c r="C28" s="110" t="s">
        <v>310</v>
      </c>
      <c r="D28" s="153">
        <v>15</v>
      </c>
      <c r="E28" s="167"/>
      <c r="F28" s="171"/>
      <c r="G28" s="351" t="s">
        <v>867</v>
      </c>
      <c r="H28" s="640"/>
      <c r="I28" s="627"/>
    </row>
    <row r="29" spans="1:11" x14ac:dyDescent="0.25">
      <c r="A29" s="176"/>
      <c r="B29" s="104" t="s">
        <v>337</v>
      </c>
      <c r="C29" s="110" t="s">
        <v>338</v>
      </c>
      <c r="D29" s="153">
        <v>15</v>
      </c>
      <c r="E29" s="167"/>
      <c r="F29" s="171"/>
      <c r="G29" s="351" t="s">
        <v>867</v>
      </c>
      <c r="H29" s="640"/>
      <c r="I29" s="639"/>
    </row>
    <row r="30" spans="1:11" x14ac:dyDescent="0.25">
      <c r="A30" s="104"/>
      <c r="B30" s="104"/>
      <c r="C30" s="105"/>
      <c r="D30" s="166"/>
      <c r="E30" s="167"/>
      <c r="F30" s="538"/>
      <c r="G30" s="351"/>
      <c r="H30" s="640"/>
      <c r="I30" s="639"/>
    </row>
    <row r="31" spans="1:11" x14ac:dyDescent="0.25">
      <c r="A31" s="108"/>
      <c r="B31" s="108" t="s">
        <v>311</v>
      </c>
      <c r="C31" s="109" t="s">
        <v>318</v>
      </c>
      <c r="D31" s="169">
        <f>SUM(D32:D37)</f>
        <v>233</v>
      </c>
      <c r="E31" s="169"/>
      <c r="F31" s="552">
        <f>SUM(F32:F37)</f>
        <v>0</v>
      </c>
      <c r="G31" s="351" t="s">
        <v>867</v>
      </c>
      <c r="H31" s="640"/>
      <c r="I31" s="639"/>
    </row>
    <row r="32" spans="1:11" x14ac:dyDescent="0.25">
      <c r="A32" s="104"/>
      <c r="B32" s="104" t="s">
        <v>312</v>
      </c>
      <c r="C32" s="110" t="s">
        <v>131</v>
      </c>
      <c r="D32" s="153">
        <v>150</v>
      </c>
      <c r="E32" s="167"/>
      <c r="F32" s="171"/>
      <c r="G32" s="351"/>
      <c r="H32" s="640"/>
      <c r="I32" s="639"/>
    </row>
    <row r="33" spans="1:9" x14ac:dyDescent="0.25">
      <c r="A33" s="104"/>
      <c r="B33" s="104" t="s">
        <v>313</v>
      </c>
      <c r="C33" s="110" t="s">
        <v>132</v>
      </c>
      <c r="D33" s="153">
        <v>35</v>
      </c>
      <c r="E33" s="167"/>
      <c r="F33" s="171"/>
      <c r="G33" s="351"/>
      <c r="H33" s="640"/>
      <c r="I33" s="639"/>
    </row>
    <row r="34" spans="1:9" x14ac:dyDescent="0.25">
      <c r="A34" s="104"/>
      <c r="B34" s="104" t="s">
        <v>314</v>
      </c>
      <c r="C34" s="110" t="s">
        <v>133</v>
      </c>
      <c r="D34" s="153">
        <v>12</v>
      </c>
      <c r="E34" s="167"/>
      <c r="F34" s="171"/>
      <c r="G34" s="351"/>
      <c r="H34" s="640"/>
      <c r="I34" s="639"/>
    </row>
    <row r="35" spans="1:9" x14ac:dyDescent="0.25">
      <c r="A35" s="104"/>
      <c r="B35" s="104" t="s">
        <v>315</v>
      </c>
      <c r="C35" s="110" t="s">
        <v>134</v>
      </c>
      <c r="D35" s="153">
        <v>6</v>
      </c>
      <c r="E35" s="167"/>
      <c r="F35" s="171"/>
      <c r="G35" s="351"/>
      <c r="H35" s="640"/>
      <c r="I35" s="639"/>
    </row>
    <row r="36" spans="1:9" x14ac:dyDescent="0.25">
      <c r="A36" s="104"/>
      <c r="B36" s="104" t="s">
        <v>316</v>
      </c>
      <c r="C36" s="110" t="s">
        <v>310</v>
      </c>
      <c r="D36" s="153">
        <v>15</v>
      </c>
      <c r="E36" s="167"/>
      <c r="F36" s="171"/>
      <c r="G36" s="351"/>
      <c r="H36" s="640"/>
      <c r="I36" s="639"/>
    </row>
    <row r="37" spans="1:9" x14ac:dyDescent="0.25">
      <c r="A37" s="176"/>
      <c r="B37" s="104" t="s">
        <v>339</v>
      </c>
      <c r="C37" s="110" t="s">
        <v>338</v>
      </c>
      <c r="D37" s="153">
        <v>15</v>
      </c>
      <c r="E37" s="167"/>
      <c r="F37" s="171"/>
      <c r="G37" s="351"/>
      <c r="H37" s="640"/>
      <c r="I37" s="639"/>
    </row>
    <row r="38" spans="1:9" x14ac:dyDescent="0.25">
      <c r="A38" s="104"/>
      <c r="B38" s="104"/>
      <c r="E38" s="167"/>
      <c r="F38" s="538"/>
      <c r="G38" s="351"/>
      <c r="H38" s="640"/>
      <c r="I38" s="639"/>
    </row>
    <row r="39" spans="1:9" x14ac:dyDescent="0.25">
      <c r="A39" s="108"/>
      <c r="B39" s="108" t="s">
        <v>142</v>
      </c>
      <c r="C39" s="109" t="s">
        <v>319</v>
      </c>
      <c r="D39" s="169">
        <f>SUM(D40:D49)</f>
        <v>299</v>
      </c>
      <c r="E39" s="169"/>
      <c r="F39" s="552">
        <f>SUM(F40:F49)</f>
        <v>0</v>
      </c>
      <c r="G39" s="351" t="s">
        <v>836</v>
      </c>
      <c r="H39" s="640"/>
      <c r="I39" s="639"/>
    </row>
    <row r="40" spans="1:9" x14ac:dyDescent="0.25">
      <c r="A40" s="104"/>
      <c r="B40" s="104" t="s">
        <v>149</v>
      </c>
      <c r="C40" s="110" t="s">
        <v>143</v>
      </c>
      <c r="D40" s="153">
        <v>70</v>
      </c>
      <c r="E40" s="167"/>
      <c r="F40" s="171"/>
      <c r="G40" s="351"/>
      <c r="H40" s="640"/>
      <c r="I40" s="639"/>
    </row>
    <row r="41" spans="1:9" x14ac:dyDescent="0.25">
      <c r="A41" s="104"/>
      <c r="B41" s="104" t="s">
        <v>150</v>
      </c>
      <c r="C41" s="110" t="s">
        <v>144</v>
      </c>
      <c r="D41" s="153">
        <v>60</v>
      </c>
      <c r="E41" s="167"/>
      <c r="F41" s="171"/>
      <c r="G41" s="351"/>
      <c r="H41" s="640"/>
      <c r="I41" s="639"/>
    </row>
    <row r="42" spans="1:9" x14ac:dyDescent="0.25">
      <c r="A42" s="104"/>
      <c r="B42" s="104" t="s">
        <v>151</v>
      </c>
      <c r="C42" s="110" t="s">
        <v>145</v>
      </c>
      <c r="D42" s="153">
        <v>20</v>
      </c>
      <c r="E42" s="167"/>
      <c r="F42" s="171"/>
      <c r="G42" s="351"/>
      <c r="H42" s="640"/>
      <c r="I42" s="639"/>
    </row>
    <row r="43" spans="1:9" x14ac:dyDescent="0.25">
      <c r="A43" s="104"/>
      <c r="B43" s="104" t="s">
        <v>152</v>
      </c>
      <c r="C43" s="110" t="s">
        <v>146</v>
      </c>
      <c r="D43" s="153">
        <v>20</v>
      </c>
      <c r="E43" s="167"/>
      <c r="F43" s="171"/>
      <c r="G43" s="351"/>
      <c r="H43" s="640"/>
      <c r="I43" s="639"/>
    </row>
    <row r="44" spans="1:9" x14ac:dyDescent="0.25">
      <c r="A44" s="104"/>
      <c r="B44" s="104" t="s">
        <v>153</v>
      </c>
      <c r="C44" s="110" t="s">
        <v>147</v>
      </c>
      <c r="D44" s="153">
        <v>30</v>
      </c>
      <c r="E44" s="167"/>
      <c r="F44" s="171"/>
      <c r="G44" s="351"/>
      <c r="H44" s="640"/>
      <c r="I44" s="639"/>
    </row>
    <row r="45" spans="1:9" x14ac:dyDescent="0.25">
      <c r="A45" s="104"/>
      <c r="B45" s="104" t="s">
        <v>154</v>
      </c>
      <c r="C45" s="110" t="s">
        <v>148</v>
      </c>
      <c r="D45" s="153">
        <v>12</v>
      </c>
      <c r="E45" s="167"/>
      <c r="F45" s="171"/>
      <c r="G45" s="351"/>
      <c r="H45" s="640"/>
      <c r="I45" s="639"/>
    </row>
    <row r="46" spans="1:9" x14ac:dyDescent="0.25">
      <c r="A46" s="104"/>
      <c r="B46" s="104" t="s">
        <v>174</v>
      </c>
      <c r="C46" s="110" t="s">
        <v>310</v>
      </c>
      <c r="D46" s="153">
        <v>15</v>
      </c>
      <c r="E46" s="167"/>
      <c r="F46" s="171"/>
      <c r="G46" s="351"/>
      <c r="H46" s="640"/>
      <c r="I46" s="639"/>
    </row>
    <row r="47" spans="1:9" x14ac:dyDescent="0.25">
      <c r="A47" s="176"/>
      <c r="B47" s="104" t="s">
        <v>175</v>
      </c>
      <c r="C47" s="110" t="s">
        <v>320</v>
      </c>
      <c r="D47" s="153">
        <v>24</v>
      </c>
      <c r="E47" s="167"/>
      <c r="F47" s="171"/>
      <c r="G47" s="351"/>
      <c r="H47" s="640"/>
      <c r="I47" s="639"/>
    </row>
    <row r="48" spans="1:9" x14ac:dyDescent="0.25">
      <c r="A48" s="176"/>
      <c r="B48" s="104" t="s">
        <v>176</v>
      </c>
      <c r="C48" s="110" t="s">
        <v>320</v>
      </c>
      <c r="D48" s="153">
        <v>24</v>
      </c>
      <c r="E48" s="167"/>
      <c r="F48" s="171"/>
      <c r="G48" s="351"/>
      <c r="H48" s="640"/>
      <c r="I48" s="639"/>
    </row>
    <row r="49" spans="1:9" x14ac:dyDescent="0.25">
      <c r="A49" s="176"/>
      <c r="B49" s="104" t="s">
        <v>177</v>
      </c>
      <c r="C49" s="110" t="s">
        <v>320</v>
      </c>
      <c r="D49" s="153">
        <v>24</v>
      </c>
      <c r="E49" s="167"/>
      <c r="F49" s="171"/>
      <c r="G49" s="351"/>
      <c r="H49" s="640"/>
      <c r="I49" s="639"/>
    </row>
    <row r="50" spans="1:9" x14ac:dyDescent="0.25">
      <c r="A50" s="104"/>
      <c r="B50" s="104"/>
      <c r="E50" s="167"/>
      <c r="F50" s="538"/>
      <c r="G50" s="351"/>
      <c r="H50" s="640"/>
      <c r="I50" s="639"/>
    </row>
    <row r="51" spans="1:9" x14ac:dyDescent="0.25">
      <c r="A51" s="108"/>
      <c r="B51" s="108" t="s">
        <v>156</v>
      </c>
      <c r="C51" s="206" t="s">
        <v>321</v>
      </c>
      <c r="D51" s="207">
        <f>SUM(D52:D53)+D54+D57</f>
        <v>105</v>
      </c>
      <c r="E51" s="207"/>
      <c r="F51" s="568">
        <f>SUM(F52:F53)+F54+F57</f>
        <v>0</v>
      </c>
      <c r="G51" s="351" t="s">
        <v>836</v>
      </c>
      <c r="H51" s="640"/>
      <c r="I51" s="639"/>
    </row>
    <row r="52" spans="1:9" x14ac:dyDescent="0.2">
      <c r="A52" s="104"/>
      <c r="B52" s="104" t="s">
        <v>155</v>
      </c>
      <c r="C52" s="230" t="s">
        <v>340</v>
      </c>
      <c r="D52" s="175">
        <f>30+36</f>
        <v>66</v>
      </c>
      <c r="E52" s="167"/>
      <c r="F52" s="171"/>
      <c r="G52" s="351"/>
      <c r="H52" s="640"/>
      <c r="I52" s="639"/>
    </row>
    <row r="53" spans="1:9" x14ac:dyDescent="0.25">
      <c r="A53" s="104"/>
      <c r="B53" s="104" t="s">
        <v>158</v>
      </c>
      <c r="C53" s="110" t="s">
        <v>157</v>
      </c>
      <c r="D53" s="153">
        <v>8</v>
      </c>
      <c r="E53" s="167"/>
      <c r="F53" s="171"/>
      <c r="G53" s="351"/>
      <c r="H53" s="640"/>
      <c r="I53" s="639"/>
    </row>
    <row r="54" spans="1:9" ht="15" x14ac:dyDescent="0.25">
      <c r="A54" s="104"/>
      <c r="B54" s="104" t="s">
        <v>159</v>
      </c>
      <c r="C54" s="110" t="s">
        <v>823</v>
      </c>
      <c r="D54" s="158">
        <f>+D55+D56</f>
        <v>16</v>
      </c>
      <c r="E54" s="158"/>
      <c r="F54" s="538">
        <f>+F55+F56</f>
        <v>0</v>
      </c>
      <c r="G54" s="351"/>
      <c r="H54" s="640"/>
      <c r="I54" s="639"/>
    </row>
    <row r="55" spans="1:9" x14ac:dyDescent="0.25">
      <c r="A55" s="104"/>
      <c r="B55" s="104" t="s">
        <v>1563</v>
      </c>
      <c r="C55" s="110" t="s">
        <v>136</v>
      </c>
      <c r="D55" s="153">
        <v>6</v>
      </c>
      <c r="E55" s="167"/>
      <c r="F55" s="171"/>
      <c r="G55" s="351"/>
      <c r="H55" s="640"/>
      <c r="I55" s="639"/>
    </row>
    <row r="56" spans="1:9" x14ac:dyDescent="0.25">
      <c r="A56" s="104"/>
      <c r="B56" s="104" t="s">
        <v>1564</v>
      </c>
      <c r="C56" s="110" t="s">
        <v>135</v>
      </c>
      <c r="D56" s="153">
        <v>10</v>
      </c>
      <c r="E56" s="167"/>
      <c r="F56" s="171"/>
      <c r="G56" s="351"/>
      <c r="H56" s="640"/>
      <c r="I56" s="639"/>
    </row>
    <row r="57" spans="1:9" x14ac:dyDescent="0.25">
      <c r="A57" s="104"/>
      <c r="B57" s="104" t="s">
        <v>1565</v>
      </c>
      <c r="C57" s="110" t="s">
        <v>310</v>
      </c>
      <c r="D57" s="153">
        <v>15</v>
      </c>
      <c r="E57" s="167"/>
      <c r="F57" s="171"/>
      <c r="G57" s="351"/>
      <c r="H57" s="640"/>
      <c r="I57" s="639"/>
    </row>
    <row r="58" spans="1:9" x14ac:dyDescent="0.25">
      <c r="A58" s="104"/>
      <c r="B58" s="104"/>
      <c r="C58" s="105"/>
      <c r="D58" s="166"/>
      <c r="E58" s="167"/>
      <c r="F58" s="538"/>
      <c r="G58" s="351"/>
      <c r="H58" s="640"/>
      <c r="I58" s="639"/>
    </row>
    <row r="59" spans="1:9" x14ac:dyDescent="0.25">
      <c r="A59" s="108"/>
      <c r="B59" s="108" t="s">
        <v>160</v>
      </c>
      <c r="C59" s="208" t="s">
        <v>322</v>
      </c>
      <c r="D59" s="169">
        <f>+D60+D64+D67</f>
        <v>103</v>
      </c>
      <c r="E59" s="169"/>
      <c r="F59" s="552">
        <f>+F60+F64+F67</f>
        <v>0</v>
      </c>
      <c r="G59" s="684" t="s">
        <v>836</v>
      </c>
      <c r="H59" s="685"/>
      <c r="I59" s="639"/>
    </row>
    <row r="60" spans="1:9" x14ac:dyDescent="0.25">
      <c r="A60" s="104"/>
      <c r="B60" s="104" t="s">
        <v>161</v>
      </c>
      <c r="C60" s="188" t="s">
        <v>166</v>
      </c>
      <c r="D60" s="158">
        <f>SUM(D61:D63)</f>
        <v>64</v>
      </c>
      <c r="E60" s="166"/>
      <c r="F60" s="538">
        <f>SUM(F61:F63)</f>
        <v>0</v>
      </c>
      <c r="G60" s="351"/>
      <c r="H60" s="640"/>
      <c r="I60" s="639"/>
    </row>
    <row r="61" spans="1:9" x14ac:dyDescent="0.25">
      <c r="A61" s="104"/>
      <c r="B61" s="104" t="s">
        <v>163</v>
      </c>
      <c r="C61" s="188" t="s">
        <v>167</v>
      </c>
      <c r="D61" s="153">
        <v>24</v>
      </c>
      <c r="E61" s="155"/>
      <c r="F61" s="686"/>
      <c r="G61" s="351"/>
      <c r="H61" s="640"/>
      <c r="I61" s="639"/>
    </row>
    <row r="62" spans="1:9" x14ac:dyDescent="0.25">
      <c r="A62" s="104"/>
      <c r="B62" s="104" t="s">
        <v>164</v>
      </c>
      <c r="C62" s="188" t="s">
        <v>168</v>
      </c>
      <c r="D62" s="153">
        <v>22</v>
      </c>
      <c r="E62" s="155"/>
      <c r="F62" s="686"/>
      <c r="G62" s="351"/>
      <c r="H62" s="640"/>
      <c r="I62" s="639"/>
    </row>
    <row r="63" spans="1:9" x14ac:dyDescent="0.25">
      <c r="A63" s="104"/>
      <c r="B63" s="104" t="s">
        <v>165</v>
      </c>
      <c r="C63" s="188" t="s">
        <v>169</v>
      </c>
      <c r="D63" s="153">
        <v>18</v>
      </c>
      <c r="E63" s="155"/>
      <c r="F63" s="686"/>
      <c r="G63" s="351"/>
      <c r="H63" s="640"/>
      <c r="I63" s="639"/>
    </row>
    <row r="64" spans="1:9" ht="25.5" x14ac:dyDescent="0.25">
      <c r="A64" s="104"/>
      <c r="B64" s="104" t="s">
        <v>162</v>
      </c>
      <c r="C64" s="110" t="s">
        <v>323</v>
      </c>
      <c r="D64" s="158">
        <f>SUM(D65:D66)</f>
        <v>24</v>
      </c>
      <c r="E64" s="166"/>
      <c r="F64" s="538">
        <f>SUM(F65:F66)</f>
        <v>0</v>
      </c>
      <c r="G64" s="351"/>
      <c r="H64" s="640"/>
      <c r="I64" s="639"/>
    </row>
    <row r="65" spans="1:13" x14ac:dyDescent="0.25">
      <c r="A65" s="104"/>
      <c r="B65" s="104" t="s">
        <v>170</v>
      </c>
      <c r="C65" s="110" t="s">
        <v>172</v>
      </c>
      <c r="D65" s="153">
        <v>16</v>
      </c>
      <c r="E65" s="155"/>
      <c r="F65" s="686"/>
      <c r="G65" s="351"/>
      <c r="H65" s="640"/>
      <c r="I65" s="639"/>
    </row>
    <row r="66" spans="1:13" x14ac:dyDescent="0.25">
      <c r="A66" s="104"/>
      <c r="B66" s="104" t="s">
        <v>171</v>
      </c>
      <c r="C66" s="434" t="s">
        <v>1813</v>
      </c>
      <c r="D66" s="153">
        <v>8</v>
      </c>
      <c r="E66" s="155"/>
      <c r="F66" s="686"/>
      <c r="G66" s="351"/>
      <c r="H66" s="640"/>
      <c r="I66" s="639"/>
    </row>
    <row r="67" spans="1:13" x14ac:dyDescent="0.25">
      <c r="A67" s="176"/>
      <c r="B67" s="104" t="s">
        <v>178</v>
      </c>
      <c r="C67" s="110" t="s">
        <v>317</v>
      </c>
      <c r="D67" s="153">
        <v>15</v>
      </c>
      <c r="E67" s="167"/>
      <c r="F67" s="171"/>
      <c r="G67" s="351"/>
      <c r="H67" s="640"/>
      <c r="I67" s="639"/>
    </row>
    <row r="68" spans="1:13" x14ac:dyDescent="0.25">
      <c r="A68" s="104"/>
      <c r="B68" s="104"/>
      <c r="C68" s="110"/>
      <c r="D68" s="166"/>
      <c r="E68" s="157"/>
      <c r="F68" s="538"/>
      <c r="G68" s="351"/>
      <c r="H68" s="640"/>
      <c r="I68" s="639"/>
    </row>
    <row r="69" spans="1:13" x14ac:dyDescent="0.25">
      <c r="A69" s="108"/>
      <c r="B69" s="108" t="s">
        <v>180</v>
      </c>
      <c r="C69" s="206" t="s">
        <v>179</v>
      </c>
      <c r="D69" s="169">
        <f>SUM(D87:D110)+D83+D79+D76+D73+D72+D71+D70</f>
        <v>691</v>
      </c>
      <c r="E69" s="169"/>
      <c r="F69" s="552">
        <f>SUM(F87:F110)+F83+F79+F76+F73+F72+F71+F70</f>
        <v>0</v>
      </c>
      <c r="G69" s="351" t="s">
        <v>846</v>
      </c>
      <c r="H69" s="640"/>
      <c r="I69" s="650"/>
      <c r="M69" s="201"/>
    </row>
    <row r="70" spans="1:13" x14ac:dyDescent="0.25">
      <c r="A70" s="104"/>
      <c r="B70" s="104" t="s">
        <v>200</v>
      </c>
      <c r="C70" s="184" t="s">
        <v>341</v>
      </c>
      <c r="D70" s="153">
        <v>15</v>
      </c>
      <c r="E70" s="166"/>
      <c r="F70" s="171"/>
      <c r="G70" s="351"/>
      <c r="H70" s="640"/>
      <c r="I70" s="639"/>
    </row>
    <row r="71" spans="1:13" x14ac:dyDescent="0.25">
      <c r="A71" s="104"/>
      <c r="B71" s="104" t="s">
        <v>201</v>
      </c>
      <c r="C71" s="184" t="s">
        <v>181</v>
      </c>
      <c r="D71" s="153">
        <v>8</v>
      </c>
      <c r="E71" s="166"/>
      <c r="F71" s="171"/>
      <c r="G71" s="351"/>
      <c r="H71" s="640"/>
      <c r="I71" s="639"/>
    </row>
    <row r="72" spans="1:13" x14ac:dyDescent="0.25">
      <c r="A72" s="104"/>
      <c r="B72" s="104" t="s">
        <v>202</v>
      </c>
      <c r="C72" s="184" t="s">
        <v>182</v>
      </c>
      <c r="D72" s="153">
        <v>12</v>
      </c>
      <c r="E72" s="166"/>
      <c r="F72" s="171"/>
      <c r="G72" s="351"/>
      <c r="H72" s="640"/>
      <c r="I72" s="639"/>
    </row>
    <row r="73" spans="1:13" x14ac:dyDescent="0.25">
      <c r="A73" s="104"/>
      <c r="B73" s="104" t="s">
        <v>203</v>
      </c>
      <c r="C73" s="213" t="s">
        <v>205</v>
      </c>
      <c r="D73" s="158">
        <f>SUM(D74:D75)</f>
        <v>30</v>
      </c>
      <c r="E73" s="166"/>
      <c r="F73" s="538">
        <f>SUM(F74:F75)</f>
        <v>0</v>
      </c>
      <c r="G73" s="351"/>
      <c r="H73" s="640"/>
      <c r="I73" s="639"/>
    </row>
    <row r="74" spans="1:13" x14ac:dyDescent="0.25">
      <c r="A74" s="104"/>
      <c r="B74" s="104" t="s">
        <v>206</v>
      </c>
      <c r="C74" s="184" t="s">
        <v>183</v>
      </c>
      <c r="D74" s="153">
        <v>24</v>
      </c>
      <c r="E74" s="166"/>
      <c r="F74" s="171"/>
      <c r="G74" s="351"/>
      <c r="H74" s="640"/>
      <c r="I74" s="639"/>
    </row>
    <row r="75" spans="1:13" x14ac:dyDescent="0.25">
      <c r="A75" s="104"/>
      <c r="B75" s="104" t="s">
        <v>207</v>
      </c>
      <c r="C75" s="184" t="s">
        <v>184</v>
      </c>
      <c r="D75" s="153">
        <v>6</v>
      </c>
      <c r="E75" s="166"/>
      <c r="F75" s="171"/>
      <c r="G75" s="351"/>
      <c r="H75" s="640"/>
      <c r="I75" s="639"/>
    </row>
    <row r="76" spans="1:13" x14ac:dyDescent="0.25">
      <c r="A76" s="104"/>
      <c r="B76" s="104" t="s">
        <v>204</v>
      </c>
      <c r="C76" s="213" t="s">
        <v>217</v>
      </c>
      <c r="D76" s="158">
        <f>SUM(D77:D78)</f>
        <v>45</v>
      </c>
      <c r="E76" s="166"/>
      <c r="F76" s="538">
        <f>SUM(F77:F78)</f>
        <v>0</v>
      </c>
      <c r="G76" s="351"/>
      <c r="H76" s="640"/>
      <c r="I76" s="639"/>
    </row>
    <row r="77" spans="1:13" x14ac:dyDescent="0.25">
      <c r="A77" s="104"/>
      <c r="B77" s="104" t="s">
        <v>218</v>
      </c>
      <c r="C77" s="184" t="s">
        <v>185</v>
      </c>
      <c r="D77" s="153">
        <v>30</v>
      </c>
      <c r="E77" s="166"/>
      <c r="F77" s="171"/>
      <c r="G77" s="351"/>
      <c r="H77" s="640"/>
      <c r="I77" s="639"/>
    </row>
    <row r="78" spans="1:13" x14ac:dyDescent="0.25">
      <c r="A78" s="104"/>
      <c r="B78" s="104" t="s">
        <v>219</v>
      </c>
      <c r="C78" s="184" t="s">
        <v>186</v>
      </c>
      <c r="D78" s="153">
        <v>15</v>
      </c>
      <c r="E78" s="166"/>
      <c r="F78" s="171"/>
      <c r="G78" s="351"/>
      <c r="H78" s="640"/>
      <c r="I78" s="639"/>
    </row>
    <row r="79" spans="1:13" x14ac:dyDescent="0.25">
      <c r="A79" s="104"/>
      <c r="B79" s="104" t="s">
        <v>208</v>
      </c>
      <c r="C79" s="213" t="s">
        <v>220</v>
      </c>
      <c r="D79" s="158">
        <f>SUM(D80:D82)</f>
        <v>53</v>
      </c>
      <c r="E79" s="166"/>
      <c r="F79" s="538">
        <f>SUM(F80:F82)</f>
        <v>0</v>
      </c>
      <c r="G79" s="351"/>
      <c r="H79" s="640"/>
      <c r="I79" s="639"/>
    </row>
    <row r="80" spans="1:13" x14ac:dyDescent="0.25">
      <c r="A80" s="104"/>
      <c r="B80" s="104" t="s">
        <v>221</v>
      </c>
      <c r="C80" s="184" t="s">
        <v>189</v>
      </c>
      <c r="D80" s="153">
        <v>8</v>
      </c>
      <c r="E80" s="166"/>
      <c r="F80" s="171"/>
      <c r="G80" s="351"/>
      <c r="H80" s="640"/>
      <c r="I80" s="639"/>
    </row>
    <row r="81" spans="1:9" x14ac:dyDescent="0.25">
      <c r="A81" s="104"/>
      <c r="B81" s="104" t="s">
        <v>222</v>
      </c>
      <c r="C81" s="184" t="s">
        <v>187</v>
      </c>
      <c r="D81" s="153">
        <v>30</v>
      </c>
      <c r="E81" s="166"/>
      <c r="F81" s="171"/>
      <c r="G81" s="351"/>
      <c r="H81" s="640"/>
      <c r="I81" s="639"/>
    </row>
    <row r="82" spans="1:9" x14ac:dyDescent="0.25">
      <c r="A82" s="104"/>
      <c r="B82" s="104" t="s">
        <v>223</v>
      </c>
      <c r="C82" s="184" t="s">
        <v>188</v>
      </c>
      <c r="D82" s="153">
        <v>15</v>
      </c>
      <c r="E82" s="166"/>
      <c r="F82" s="171"/>
      <c r="G82" s="351"/>
      <c r="H82" s="640"/>
      <c r="I82" s="639"/>
    </row>
    <row r="83" spans="1:9" x14ac:dyDescent="0.25">
      <c r="A83" s="104"/>
      <c r="B83" s="104" t="s">
        <v>209</v>
      </c>
      <c r="C83" s="213" t="s">
        <v>224</v>
      </c>
      <c r="D83" s="158">
        <f>SUM(D84:D86)</f>
        <v>53</v>
      </c>
      <c r="E83" s="166"/>
      <c r="F83" s="538">
        <f>SUM(F84:F86)</f>
        <v>0</v>
      </c>
      <c r="G83" s="351"/>
      <c r="H83" s="640"/>
      <c r="I83" s="639"/>
    </row>
    <row r="84" spans="1:9" x14ac:dyDescent="0.25">
      <c r="A84" s="104"/>
      <c r="B84" s="104" t="s">
        <v>225</v>
      </c>
      <c r="C84" s="184" t="s">
        <v>192</v>
      </c>
      <c r="D84" s="153">
        <v>8</v>
      </c>
      <c r="E84" s="166"/>
      <c r="F84" s="171"/>
      <c r="G84" s="351"/>
      <c r="H84" s="640"/>
      <c r="I84" s="639"/>
    </row>
    <row r="85" spans="1:9" x14ac:dyDescent="0.25">
      <c r="A85" s="104"/>
      <c r="B85" s="104" t="s">
        <v>226</v>
      </c>
      <c r="C85" s="184" t="s">
        <v>190</v>
      </c>
      <c r="D85" s="153">
        <v>30</v>
      </c>
      <c r="E85" s="166"/>
      <c r="F85" s="171"/>
      <c r="G85" s="351"/>
      <c r="H85" s="640"/>
      <c r="I85" s="639"/>
    </row>
    <row r="86" spans="1:9" x14ac:dyDescent="0.25">
      <c r="A86" s="104"/>
      <c r="B86" s="104" t="s">
        <v>227</v>
      </c>
      <c r="C86" s="184" t="s">
        <v>191</v>
      </c>
      <c r="D86" s="153">
        <v>15</v>
      </c>
      <c r="E86" s="166"/>
      <c r="F86" s="171"/>
      <c r="G86" s="351"/>
      <c r="H86" s="640"/>
      <c r="I86" s="639"/>
    </row>
    <row r="87" spans="1:9" x14ac:dyDescent="0.25">
      <c r="A87" s="104"/>
      <c r="B87" s="104" t="s">
        <v>210</v>
      </c>
      <c r="C87" s="184" t="s">
        <v>193</v>
      </c>
      <c r="D87" s="153">
        <v>40</v>
      </c>
      <c r="E87" s="166"/>
      <c r="F87" s="171"/>
      <c r="G87" s="351"/>
      <c r="H87" s="640"/>
      <c r="I87" s="639"/>
    </row>
    <row r="88" spans="1:9" x14ac:dyDescent="0.25">
      <c r="A88" s="104"/>
      <c r="B88" s="104" t="s">
        <v>211</v>
      </c>
      <c r="C88" s="184" t="s">
        <v>194</v>
      </c>
      <c r="D88" s="153">
        <v>6</v>
      </c>
      <c r="E88" s="166"/>
      <c r="F88" s="171"/>
      <c r="G88" s="351"/>
      <c r="H88" s="640"/>
      <c r="I88" s="639"/>
    </row>
    <row r="89" spans="1:9" x14ac:dyDescent="0.25">
      <c r="A89" s="104"/>
      <c r="B89" s="104" t="s">
        <v>212</v>
      </c>
      <c r="C89" s="184" t="s">
        <v>195</v>
      </c>
      <c r="D89" s="153">
        <v>36</v>
      </c>
      <c r="E89" s="166"/>
      <c r="F89" s="171"/>
      <c r="G89" s="351"/>
      <c r="H89" s="640"/>
      <c r="I89" s="639"/>
    </row>
    <row r="90" spans="1:9" x14ac:dyDescent="0.25">
      <c r="A90" s="104"/>
      <c r="B90" s="104" t="s">
        <v>213</v>
      </c>
      <c r="C90" s="184" t="s">
        <v>196</v>
      </c>
      <c r="D90" s="153">
        <v>36</v>
      </c>
      <c r="E90" s="166"/>
      <c r="F90" s="171"/>
      <c r="G90" s="351"/>
      <c r="H90" s="640"/>
      <c r="I90" s="639"/>
    </row>
    <row r="91" spans="1:9" x14ac:dyDescent="0.25">
      <c r="A91" s="104"/>
      <c r="B91" s="104" t="s">
        <v>214</v>
      </c>
      <c r="C91" s="184" t="s">
        <v>197</v>
      </c>
      <c r="D91" s="153">
        <v>12</v>
      </c>
      <c r="E91" s="166"/>
      <c r="F91" s="171"/>
      <c r="G91" s="351"/>
      <c r="H91" s="640"/>
      <c r="I91" s="639"/>
    </row>
    <row r="92" spans="1:9" x14ac:dyDescent="0.25">
      <c r="A92" s="104"/>
      <c r="B92" s="104" t="s">
        <v>215</v>
      </c>
      <c r="C92" s="184" t="s">
        <v>198</v>
      </c>
      <c r="D92" s="153">
        <v>10</v>
      </c>
      <c r="E92" s="166"/>
      <c r="F92" s="171"/>
      <c r="G92" s="351"/>
      <c r="H92" s="640"/>
      <c r="I92" s="639"/>
    </row>
    <row r="93" spans="1:9" x14ac:dyDescent="0.25">
      <c r="A93" s="104"/>
      <c r="B93" s="104" t="s">
        <v>216</v>
      </c>
      <c r="C93" s="184" t="s">
        <v>199</v>
      </c>
      <c r="D93" s="153">
        <v>10</v>
      </c>
      <c r="E93" s="166"/>
      <c r="F93" s="171"/>
      <c r="G93" s="351"/>
      <c r="H93" s="640"/>
      <c r="I93" s="639"/>
    </row>
    <row r="94" spans="1:9" x14ac:dyDescent="0.25">
      <c r="A94" s="104"/>
      <c r="B94" s="104" t="s">
        <v>228</v>
      </c>
      <c r="C94" s="184" t="s">
        <v>842</v>
      </c>
      <c r="D94" s="153">
        <v>80</v>
      </c>
      <c r="E94" s="166"/>
      <c r="F94" s="171"/>
      <c r="G94" s="351"/>
      <c r="H94" s="640"/>
      <c r="I94" s="639"/>
    </row>
    <row r="95" spans="1:9" x14ac:dyDescent="0.25">
      <c r="A95" s="104"/>
      <c r="B95" s="104" t="s">
        <v>324</v>
      </c>
      <c r="C95" s="184" t="s">
        <v>325</v>
      </c>
      <c r="D95" s="153">
        <v>16</v>
      </c>
      <c r="E95" s="166"/>
      <c r="F95" s="171"/>
      <c r="G95" s="351"/>
      <c r="H95" s="640"/>
      <c r="I95" s="639"/>
    </row>
    <row r="96" spans="1:9" x14ac:dyDescent="0.25">
      <c r="A96" s="176"/>
      <c r="B96" s="104" t="s">
        <v>229</v>
      </c>
      <c r="C96" s="184" t="s">
        <v>326</v>
      </c>
      <c r="D96" s="153">
        <v>12</v>
      </c>
      <c r="E96" s="166"/>
      <c r="F96" s="171"/>
      <c r="G96" s="351" t="s">
        <v>846</v>
      </c>
      <c r="H96" s="640"/>
      <c r="I96" s="639"/>
    </row>
    <row r="97" spans="1:9" x14ac:dyDescent="0.25">
      <c r="A97" s="176"/>
      <c r="B97" s="104" t="s">
        <v>230</v>
      </c>
      <c r="C97" s="184" t="s">
        <v>326</v>
      </c>
      <c r="D97" s="153">
        <v>12</v>
      </c>
      <c r="E97" s="166"/>
      <c r="F97" s="171"/>
      <c r="G97" s="351"/>
      <c r="H97" s="640"/>
      <c r="I97" s="639"/>
    </row>
    <row r="98" spans="1:9" x14ac:dyDescent="0.25">
      <c r="A98" s="176"/>
      <c r="B98" s="104" t="s">
        <v>231</v>
      </c>
      <c r="C98" s="184" t="s">
        <v>326</v>
      </c>
      <c r="D98" s="153">
        <v>12</v>
      </c>
      <c r="E98" s="166"/>
      <c r="F98" s="171"/>
      <c r="G98" s="351"/>
      <c r="H98" s="640"/>
      <c r="I98" s="639"/>
    </row>
    <row r="99" spans="1:9" x14ac:dyDescent="0.25">
      <c r="A99" s="176"/>
      <c r="B99" s="104" t="s">
        <v>232</v>
      </c>
      <c r="C99" s="184" t="s">
        <v>326</v>
      </c>
      <c r="D99" s="153">
        <v>12</v>
      </c>
      <c r="E99" s="166"/>
      <c r="F99" s="171"/>
      <c r="G99" s="351"/>
      <c r="H99" s="640"/>
      <c r="I99" s="639"/>
    </row>
    <row r="100" spans="1:9" x14ac:dyDescent="0.25">
      <c r="A100" s="176"/>
      <c r="B100" s="104" t="s">
        <v>233</v>
      </c>
      <c r="C100" s="184" t="s">
        <v>326</v>
      </c>
      <c r="D100" s="153">
        <v>12</v>
      </c>
      <c r="E100" s="166"/>
      <c r="F100" s="171"/>
      <c r="G100" s="351"/>
      <c r="H100" s="640"/>
      <c r="I100" s="639"/>
    </row>
    <row r="101" spans="1:9" x14ac:dyDescent="0.25">
      <c r="A101" s="176"/>
      <c r="B101" s="104" t="s">
        <v>234</v>
      </c>
      <c r="C101" s="184" t="s">
        <v>326</v>
      </c>
      <c r="D101" s="153">
        <v>12</v>
      </c>
      <c r="E101" s="166"/>
      <c r="F101" s="171"/>
      <c r="G101" s="351"/>
      <c r="H101" s="640"/>
      <c r="I101" s="639"/>
    </row>
    <row r="102" spans="1:9" x14ac:dyDescent="0.25">
      <c r="A102" s="176"/>
      <c r="B102" s="104" t="s">
        <v>235</v>
      </c>
      <c r="C102" s="184" t="s">
        <v>326</v>
      </c>
      <c r="D102" s="153">
        <v>12</v>
      </c>
      <c r="E102" s="166"/>
      <c r="F102" s="171"/>
      <c r="G102" s="351"/>
      <c r="H102" s="640"/>
      <c r="I102" s="639"/>
    </row>
    <row r="103" spans="1:9" x14ac:dyDescent="0.25">
      <c r="A103" s="176"/>
      <c r="B103" s="104" t="s">
        <v>236</v>
      </c>
      <c r="C103" s="184" t="s">
        <v>326</v>
      </c>
      <c r="D103" s="153">
        <v>12</v>
      </c>
      <c r="E103" s="166"/>
      <c r="F103" s="171"/>
      <c r="G103" s="351"/>
      <c r="H103" s="640"/>
      <c r="I103" s="639"/>
    </row>
    <row r="104" spans="1:9" ht="15" x14ac:dyDescent="0.25">
      <c r="A104" s="176"/>
      <c r="B104" s="104" t="s">
        <v>237</v>
      </c>
      <c r="C104" s="184" t="s">
        <v>326</v>
      </c>
      <c r="D104" s="153">
        <v>12</v>
      </c>
      <c r="E104" s="170"/>
      <c r="F104" s="173"/>
      <c r="G104" s="351"/>
      <c r="H104" s="640"/>
      <c r="I104" s="639"/>
    </row>
    <row r="105" spans="1:9" ht="15" x14ac:dyDescent="0.25">
      <c r="A105" s="176"/>
      <c r="B105" s="104" t="s">
        <v>238</v>
      </c>
      <c r="C105" s="184" t="s">
        <v>326</v>
      </c>
      <c r="D105" s="153">
        <v>12</v>
      </c>
      <c r="E105" s="170"/>
      <c r="F105" s="171"/>
      <c r="G105" s="351"/>
      <c r="H105" s="640"/>
      <c r="I105" s="639"/>
    </row>
    <row r="106" spans="1:9" ht="15" x14ac:dyDescent="0.25">
      <c r="A106" s="176"/>
      <c r="B106" s="104" t="s">
        <v>239</v>
      </c>
      <c r="C106" s="184" t="s">
        <v>327</v>
      </c>
      <c r="D106" s="153">
        <v>15</v>
      </c>
      <c r="E106" s="170"/>
      <c r="F106" s="171"/>
      <c r="G106" s="351"/>
      <c r="H106" s="640"/>
      <c r="I106" s="639"/>
    </row>
    <row r="107" spans="1:9" ht="15" x14ac:dyDescent="0.25">
      <c r="A107" s="176"/>
      <c r="B107" s="104" t="s">
        <v>240</v>
      </c>
      <c r="C107" s="184" t="s">
        <v>327</v>
      </c>
      <c r="D107" s="153">
        <v>15</v>
      </c>
      <c r="E107" s="170"/>
      <c r="F107" s="171"/>
      <c r="G107" s="351"/>
      <c r="H107" s="640"/>
      <c r="I107" s="639"/>
    </row>
    <row r="108" spans="1:9" ht="15" x14ac:dyDescent="0.25">
      <c r="A108" s="176"/>
      <c r="B108" s="104" t="s">
        <v>241</v>
      </c>
      <c r="C108" s="184" t="s">
        <v>327</v>
      </c>
      <c r="D108" s="153">
        <v>15</v>
      </c>
      <c r="E108" s="170"/>
      <c r="F108" s="171"/>
      <c r="G108" s="351"/>
      <c r="H108" s="640"/>
      <c r="I108" s="639"/>
    </row>
    <row r="109" spans="1:9" ht="15" x14ac:dyDescent="0.25">
      <c r="A109" s="176"/>
      <c r="B109" s="104" t="s">
        <v>328</v>
      </c>
      <c r="C109" s="184" t="s">
        <v>330</v>
      </c>
      <c r="D109" s="153">
        <v>24</v>
      </c>
      <c r="E109" s="170"/>
      <c r="F109" s="171"/>
      <c r="G109" s="351"/>
      <c r="H109" s="640"/>
      <c r="I109" s="639"/>
    </row>
    <row r="110" spans="1:9" ht="15" x14ac:dyDescent="0.25">
      <c r="A110" s="176"/>
      <c r="B110" s="104" t="s">
        <v>329</v>
      </c>
      <c r="C110" s="113" t="s">
        <v>826</v>
      </c>
      <c r="D110" s="153">
        <v>40</v>
      </c>
      <c r="E110" s="172"/>
      <c r="F110" s="173"/>
      <c r="G110" s="351"/>
      <c r="H110" s="640"/>
      <c r="I110" s="639"/>
    </row>
    <row r="111" spans="1:9" ht="15" x14ac:dyDescent="0.25">
      <c r="A111" s="104"/>
      <c r="B111" s="104"/>
      <c r="C111" s="113"/>
      <c r="D111" s="153"/>
      <c r="E111" s="172"/>
      <c r="F111" s="255"/>
      <c r="G111" s="351"/>
      <c r="H111" s="640"/>
      <c r="I111" s="639"/>
    </row>
    <row r="112" spans="1:9" ht="15" x14ac:dyDescent="0.25">
      <c r="A112" s="108"/>
      <c r="B112" s="108" t="s">
        <v>243</v>
      </c>
      <c r="C112" s="206" t="s">
        <v>331</v>
      </c>
      <c r="D112" s="154">
        <f>SUM(D114:D116)</f>
        <v>38</v>
      </c>
      <c r="E112" s="154"/>
      <c r="F112" s="542">
        <f>SUM(F114:F116)</f>
        <v>0</v>
      </c>
      <c r="G112" s="351" t="s">
        <v>846</v>
      </c>
      <c r="H112" s="640"/>
      <c r="I112" s="639"/>
    </row>
    <row r="113" spans="1:9" ht="25.5" x14ac:dyDescent="0.25">
      <c r="A113" s="104"/>
      <c r="B113" s="104" t="s">
        <v>244</v>
      </c>
      <c r="C113" s="110" t="s">
        <v>1816</v>
      </c>
      <c r="D113" s="433"/>
      <c r="E113" s="158"/>
      <c r="F113" s="538"/>
      <c r="G113" s="351"/>
      <c r="H113" s="640"/>
      <c r="I113" s="639"/>
    </row>
    <row r="114" spans="1:9" ht="15" x14ac:dyDescent="0.25">
      <c r="A114" s="104"/>
      <c r="B114" s="104" t="s">
        <v>850</v>
      </c>
      <c r="C114" s="113" t="s">
        <v>1800</v>
      </c>
      <c r="D114" s="492">
        <v>4</v>
      </c>
      <c r="E114" s="172"/>
      <c r="F114" s="173"/>
      <c r="G114" s="351"/>
      <c r="H114" s="640"/>
      <c r="I114" s="639"/>
    </row>
    <row r="115" spans="1:9" ht="15" x14ac:dyDescent="0.25">
      <c r="A115" s="104"/>
      <c r="B115" s="104" t="s">
        <v>851</v>
      </c>
      <c r="C115" s="113" t="s">
        <v>1802</v>
      </c>
      <c r="D115" s="492">
        <v>4</v>
      </c>
      <c r="E115" s="172"/>
      <c r="F115" s="173"/>
      <c r="G115" s="351"/>
      <c r="H115" s="640"/>
      <c r="I115" s="639"/>
    </row>
    <row r="116" spans="1:9" ht="15" x14ac:dyDescent="0.25">
      <c r="A116" s="104"/>
      <c r="B116" s="104" t="s">
        <v>852</v>
      </c>
      <c r="C116" s="113" t="s">
        <v>1801</v>
      </c>
      <c r="D116" s="492">
        <v>30</v>
      </c>
      <c r="E116" s="172"/>
      <c r="F116" s="173"/>
      <c r="G116" s="351"/>
      <c r="H116" s="640"/>
      <c r="I116" s="639"/>
    </row>
    <row r="117" spans="1:9" ht="25.5" x14ac:dyDescent="0.25">
      <c r="A117" s="104"/>
      <c r="B117" s="104"/>
      <c r="C117" s="113" t="s">
        <v>1804</v>
      </c>
      <c r="D117" s="492"/>
      <c r="E117" s="172"/>
      <c r="F117" s="173"/>
      <c r="G117" s="351"/>
      <c r="H117" s="640"/>
      <c r="I117" s="639"/>
    </row>
    <row r="118" spans="1:9" ht="15" x14ac:dyDescent="0.25">
      <c r="A118" s="104"/>
      <c r="B118" s="104"/>
      <c r="C118" s="113"/>
      <c r="D118" s="153"/>
      <c r="E118" s="172"/>
      <c r="F118" s="255"/>
      <c r="G118" s="351"/>
      <c r="H118" s="640"/>
      <c r="I118" s="639"/>
    </row>
    <row r="119" spans="1:9" ht="15" x14ac:dyDescent="0.25">
      <c r="A119" s="108"/>
      <c r="B119" s="108" t="s">
        <v>332</v>
      </c>
      <c r="C119" s="206" t="s">
        <v>831</v>
      </c>
      <c r="D119" s="154">
        <f>SUM(D121:D124)</f>
        <v>58</v>
      </c>
      <c r="E119" s="154"/>
      <c r="F119" s="542">
        <f>SUM(F121:F124)</f>
        <v>0</v>
      </c>
      <c r="G119" s="351" t="s">
        <v>846</v>
      </c>
      <c r="H119" s="640"/>
      <c r="I119" s="687"/>
    </row>
    <row r="120" spans="1:9" ht="25.5" x14ac:dyDescent="0.25">
      <c r="A120" s="104"/>
      <c r="B120" s="104" t="s">
        <v>333</v>
      </c>
      <c r="C120" s="110" t="s">
        <v>1816</v>
      </c>
      <c r="D120" s="433"/>
      <c r="E120" s="158"/>
      <c r="F120" s="538"/>
      <c r="G120" s="351"/>
      <c r="H120" s="640"/>
      <c r="I120" s="639"/>
    </row>
    <row r="121" spans="1:9" ht="15" x14ac:dyDescent="0.25">
      <c r="A121" s="104"/>
      <c r="B121" s="104" t="s">
        <v>853</v>
      </c>
      <c r="C121" s="113" t="s">
        <v>1569</v>
      </c>
      <c r="D121" s="492">
        <v>6</v>
      </c>
      <c r="E121" s="172"/>
      <c r="F121" s="173"/>
      <c r="G121" s="351"/>
      <c r="H121" s="640"/>
      <c r="I121" s="639"/>
    </row>
    <row r="122" spans="1:9" ht="15" x14ac:dyDescent="0.25">
      <c r="A122" s="104"/>
      <c r="B122" s="104" t="s">
        <v>854</v>
      </c>
      <c r="C122" s="113" t="s">
        <v>1566</v>
      </c>
      <c r="D122" s="492">
        <v>6</v>
      </c>
      <c r="E122" s="172"/>
      <c r="F122" s="173"/>
      <c r="G122" s="351"/>
      <c r="H122" s="640"/>
      <c r="I122" s="639"/>
    </row>
    <row r="123" spans="1:9" ht="25.5" x14ac:dyDescent="0.25">
      <c r="A123" s="104"/>
      <c r="B123" s="104" t="s">
        <v>855</v>
      </c>
      <c r="C123" s="113" t="s">
        <v>1568</v>
      </c>
      <c r="D123" s="492">
        <v>40</v>
      </c>
      <c r="E123" s="172"/>
      <c r="F123" s="173"/>
      <c r="G123" s="351"/>
      <c r="H123" s="640"/>
      <c r="I123" s="639"/>
    </row>
    <row r="124" spans="1:9" ht="15" x14ac:dyDescent="0.25">
      <c r="A124" s="104"/>
      <c r="B124" s="104" t="s">
        <v>1570</v>
      </c>
      <c r="C124" s="113" t="s">
        <v>1567</v>
      </c>
      <c r="D124" s="492">
        <v>6</v>
      </c>
      <c r="E124" s="172"/>
      <c r="F124" s="173"/>
      <c r="G124" s="351"/>
      <c r="H124" s="640"/>
      <c r="I124" s="639"/>
    </row>
    <row r="125" spans="1:9" ht="25.5" x14ac:dyDescent="0.25">
      <c r="C125" s="113" t="s">
        <v>1804</v>
      </c>
      <c r="F125" s="576"/>
      <c r="G125" s="351"/>
      <c r="H125" s="640"/>
      <c r="I125" s="639"/>
    </row>
    <row r="126" spans="1:9" x14ac:dyDescent="0.25">
      <c r="C126" s="113"/>
      <c r="F126" s="576"/>
      <c r="G126" s="351"/>
      <c r="H126" s="640"/>
      <c r="I126" s="639"/>
    </row>
    <row r="127" spans="1:9" x14ac:dyDescent="0.25">
      <c r="A127" s="209"/>
      <c r="B127" s="209"/>
      <c r="C127" s="210" t="s">
        <v>263</v>
      </c>
      <c r="D127" s="211">
        <f>+D128+D173+D180</f>
        <v>953</v>
      </c>
      <c r="E127" s="211"/>
      <c r="F127" s="688">
        <f>+F128+F173+F180</f>
        <v>0</v>
      </c>
      <c r="G127" s="351" t="s">
        <v>837</v>
      </c>
      <c r="H127" s="640"/>
      <c r="I127" s="638"/>
    </row>
    <row r="128" spans="1:9" x14ac:dyDescent="0.25">
      <c r="A128" s="149"/>
      <c r="B128" s="150"/>
      <c r="C128" s="151" t="s">
        <v>95</v>
      </c>
      <c r="D128" s="174">
        <f>SUM(D129:D171)</f>
        <v>730</v>
      </c>
      <c r="E128" s="174"/>
      <c r="F128" s="689">
        <f>SUM(F129:F171)</f>
        <v>0</v>
      </c>
      <c r="G128" s="351"/>
      <c r="H128" s="640"/>
      <c r="I128" s="639"/>
    </row>
    <row r="129" spans="1:11" x14ac:dyDescent="0.25">
      <c r="A129" s="221"/>
      <c r="B129" s="104" t="s">
        <v>1571</v>
      </c>
      <c r="C129" s="184" t="s">
        <v>90</v>
      </c>
      <c r="D129" s="175">
        <v>15</v>
      </c>
      <c r="F129" s="575"/>
      <c r="G129" s="351"/>
      <c r="H129" s="640"/>
      <c r="I129" s="627"/>
    </row>
    <row r="130" spans="1:11" x14ac:dyDescent="0.25">
      <c r="A130" s="221"/>
      <c r="B130" s="104" t="s">
        <v>1572</v>
      </c>
      <c r="C130" s="184" t="s">
        <v>90</v>
      </c>
      <c r="D130" s="175">
        <v>15</v>
      </c>
      <c r="F130" s="575"/>
      <c r="G130" s="351"/>
      <c r="H130" s="640"/>
      <c r="I130" s="627"/>
    </row>
    <row r="131" spans="1:11" x14ac:dyDescent="0.25">
      <c r="A131" s="221"/>
      <c r="B131" s="104" t="s">
        <v>1573</v>
      </c>
      <c r="C131" s="184" t="s">
        <v>90</v>
      </c>
      <c r="D131" s="175">
        <v>15</v>
      </c>
      <c r="F131" s="575"/>
      <c r="G131" s="351"/>
      <c r="H131" s="640"/>
      <c r="I131" s="627"/>
    </row>
    <row r="132" spans="1:11" x14ac:dyDescent="0.25">
      <c r="A132" s="221"/>
      <c r="B132" s="104" t="s">
        <v>1574</v>
      </c>
      <c r="C132" s="184" t="s">
        <v>90</v>
      </c>
      <c r="D132" s="175">
        <v>15</v>
      </c>
      <c r="F132" s="575"/>
      <c r="G132" s="351"/>
      <c r="H132" s="640"/>
      <c r="I132" s="627"/>
    </row>
    <row r="133" spans="1:11" x14ac:dyDescent="0.25">
      <c r="A133" s="221"/>
      <c r="B133" s="104" t="s">
        <v>1575</v>
      </c>
      <c r="C133" s="184" t="s">
        <v>90</v>
      </c>
      <c r="D133" s="175">
        <v>15</v>
      </c>
      <c r="F133" s="575"/>
      <c r="G133" s="351"/>
      <c r="H133" s="640"/>
      <c r="I133" s="627"/>
    </row>
    <row r="134" spans="1:11" x14ac:dyDescent="0.25">
      <c r="A134" s="221"/>
      <c r="B134" s="104" t="s">
        <v>1576</v>
      </c>
      <c r="C134" s="184" t="s">
        <v>90</v>
      </c>
      <c r="D134" s="175">
        <v>15</v>
      </c>
      <c r="F134" s="575"/>
      <c r="G134" s="351"/>
      <c r="H134" s="640"/>
      <c r="I134" s="627"/>
    </row>
    <row r="135" spans="1:11" x14ac:dyDescent="0.25">
      <c r="A135" s="221"/>
      <c r="B135" s="104" t="s">
        <v>1577</v>
      </c>
      <c r="C135" s="184" t="s">
        <v>90</v>
      </c>
      <c r="D135" s="175">
        <v>15</v>
      </c>
      <c r="F135" s="575"/>
      <c r="G135" s="351"/>
      <c r="H135" s="640"/>
      <c r="I135" s="627"/>
    </row>
    <row r="136" spans="1:11" x14ac:dyDescent="0.25">
      <c r="A136" s="221"/>
      <c r="B136" s="104" t="s">
        <v>1578</v>
      </c>
      <c r="C136" s="184" t="s">
        <v>90</v>
      </c>
      <c r="D136" s="175">
        <v>15</v>
      </c>
      <c r="F136" s="575"/>
      <c r="G136" s="351"/>
      <c r="H136" s="640"/>
      <c r="I136" s="627"/>
    </row>
    <row r="137" spans="1:11" x14ac:dyDescent="0.25">
      <c r="A137" s="221"/>
      <c r="B137" s="104" t="s">
        <v>1579</v>
      </c>
      <c r="C137" s="184" t="s">
        <v>90</v>
      </c>
      <c r="D137" s="175">
        <v>15</v>
      </c>
      <c r="F137" s="575"/>
      <c r="G137" s="351"/>
      <c r="H137" s="640"/>
      <c r="I137" s="627"/>
    </row>
    <row r="138" spans="1:11" x14ac:dyDescent="0.25">
      <c r="A138" s="221"/>
      <c r="B138" s="104" t="s">
        <v>1580</v>
      </c>
      <c r="C138" s="184" t="s">
        <v>90</v>
      </c>
      <c r="D138" s="175">
        <v>15</v>
      </c>
      <c r="F138" s="575"/>
      <c r="G138" s="351"/>
      <c r="H138" s="640"/>
      <c r="I138" s="627"/>
    </row>
    <row r="139" spans="1:11" x14ac:dyDescent="0.25">
      <c r="A139" s="221"/>
      <c r="B139" s="104" t="s">
        <v>1581</v>
      </c>
      <c r="C139" s="184" t="s">
        <v>90</v>
      </c>
      <c r="D139" s="175">
        <v>15</v>
      </c>
      <c r="F139" s="575"/>
      <c r="G139" s="351"/>
      <c r="H139" s="640"/>
      <c r="I139" s="627"/>
    </row>
    <row r="140" spans="1:11" x14ac:dyDescent="0.25">
      <c r="A140" s="221"/>
      <c r="B140" s="104" t="s">
        <v>1582</v>
      </c>
      <c r="C140" s="184" t="s">
        <v>90</v>
      </c>
      <c r="D140" s="175">
        <v>15</v>
      </c>
      <c r="F140" s="575"/>
      <c r="G140" s="351"/>
      <c r="H140" s="640"/>
      <c r="I140" s="627"/>
    </row>
    <row r="141" spans="1:11" x14ac:dyDescent="0.25">
      <c r="A141" s="221"/>
      <c r="B141" s="104" t="s">
        <v>1583</v>
      </c>
      <c r="C141" s="184" t="s">
        <v>90</v>
      </c>
      <c r="D141" s="175">
        <v>15</v>
      </c>
      <c r="F141" s="575"/>
      <c r="G141" s="351"/>
      <c r="H141" s="640"/>
      <c r="I141" s="627"/>
    </row>
    <row r="142" spans="1:11" x14ac:dyDescent="0.25">
      <c r="A142" s="221"/>
      <c r="B142" s="104" t="s">
        <v>1584</v>
      </c>
      <c r="C142" s="184" t="s">
        <v>90</v>
      </c>
      <c r="D142" s="175">
        <v>15</v>
      </c>
      <c r="F142" s="575"/>
      <c r="G142" s="351"/>
      <c r="H142" s="640"/>
      <c r="I142" s="627"/>
    </row>
    <row r="143" spans="1:11" x14ac:dyDescent="0.25">
      <c r="A143" s="221"/>
      <c r="B143" s="104" t="s">
        <v>1585</v>
      </c>
      <c r="C143" s="184" t="s">
        <v>90</v>
      </c>
      <c r="D143" s="175">
        <v>15</v>
      </c>
      <c r="F143" s="575"/>
      <c r="G143" s="351"/>
      <c r="H143" s="640"/>
      <c r="I143" s="627"/>
    </row>
    <row r="144" spans="1:11" x14ac:dyDescent="0.25">
      <c r="A144" s="221"/>
      <c r="B144" s="104" t="s">
        <v>1586</v>
      </c>
      <c r="C144" s="184" t="s">
        <v>90</v>
      </c>
      <c r="D144" s="175">
        <v>15</v>
      </c>
      <c r="F144" s="575"/>
      <c r="G144" s="351"/>
      <c r="H144" s="640"/>
      <c r="I144" s="690"/>
      <c r="J144" s="465"/>
      <c r="K144" s="465"/>
    </row>
    <row r="145" spans="1:11" x14ac:dyDescent="0.25">
      <c r="A145" s="221"/>
      <c r="B145" s="104" t="s">
        <v>1587</v>
      </c>
      <c r="C145" s="184" t="s">
        <v>90</v>
      </c>
      <c r="D145" s="175">
        <v>15</v>
      </c>
      <c r="F145" s="575"/>
      <c r="G145" s="351"/>
      <c r="H145" s="640"/>
      <c r="I145" s="691"/>
      <c r="J145" s="497"/>
      <c r="K145" s="465"/>
    </row>
    <row r="146" spans="1:11" x14ac:dyDescent="0.25">
      <c r="A146" s="221"/>
      <c r="B146" s="104" t="s">
        <v>1588</v>
      </c>
      <c r="C146" s="184" t="s">
        <v>90</v>
      </c>
      <c r="D146" s="175">
        <v>15</v>
      </c>
      <c r="F146" s="575"/>
      <c r="G146" s="351"/>
      <c r="H146" s="640"/>
      <c r="I146" s="691"/>
      <c r="J146" s="497"/>
      <c r="K146" s="465"/>
    </row>
    <row r="147" spans="1:11" x14ac:dyDescent="0.25">
      <c r="A147" s="221"/>
      <c r="B147" s="104" t="s">
        <v>1589</v>
      </c>
      <c r="C147" s="184" t="s">
        <v>90</v>
      </c>
      <c r="D147" s="175">
        <v>15</v>
      </c>
      <c r="F147" s="575"/>
      <c r="G147" s="351"/>
      <c r="H147" s="640"/>
      <c r="I147" s="692"/>
      <c r="J147" s="497"/>
      <c r="K147" s="465"/>
    </row>
    <row r="148" spans="1:11" x14ac:dyDescent="0.25">
      <c r="A148" s="221"/>
      <c r="B148" s="104" t="s">
        <v>1590</v>
      </c>
      <c r="C148" s="184" t="s">
        <v>90</v>
      </c>
      <c r="D148" s="175">
        <v>15</v>
      </c>
      <c r="F148" s="575"/>
      <c r="G148" s="351"/>
      <c r="H148" s="640"/>
      <c r="I148" s="692"/>
      <c r="J148" s="497"/>
      <c r="K148" s="465"/>
    </row>
    <row r="149" spans="1:11" x14ac:dyDescent="0.25">
      <c r="A149" s="221"/>
      <c r="B149" s="104" t="s">
        <v>1591</v>
      </c>
      <c r="C149" s="184" t="s">
        <v>884</v>
      </c>
      <c r="D149" s="175">
        <v>15</v>
      </c>
      <c r="F149" s="575"/>
      <c r="G149" s="351"/>
      <c r="H149" s="640"/>
      <c r="I149" s="692"/>
      <c r="J149" s="497"/>
      <c r="K149" s="465"/>
    </row>
    <row r="150" spans="1:11" x14ac:dyDescent="0.25">
      <c r="A150" s="221"/>
      <c r="B150" s="104" t="s">
        <v>1592</v>
      </c>
      <c r="C150" s="184" t="s">
        <v>884</v>
      </c>
      <c r="D150" s="175">
        <v>15</v>
      </c>
      <c r="F150" s="575"/>
      <c r="G150" s="351"/>
      <c r="H150" s="640"/>
      <c r="I150" s="690"/>
      <c r="J150" s="465"/>
      <c r="K150" s="465"/>
    </row>
    <row r="151" spans="1:11" x14ac:dyDescent="0.25">
      <c r="A151" s="221"/>
      <c r="B151" s="104" t="s">
        <v>1593</v>
      </c>
      <c r="C151" s="184" t="s">
        <v>884</v>
      </c>
      <c r="D151" s="175">
        <v>15</v>
      </c>
      <c r="F151" s="575"/>
      <c r="G151" s="351"/>
      <c r="H151" s="640"/>
      <c r="I151" s="690"/>
      <c r="J151" s="465"/>
      <c r="K151" s="465"/>
    </row>
    <row r="152" spans="1:11" x14ac:dyDescent="0.25">
      <c r="A152" s="221"/>
      <c r="B152" s="104" t="s">
        <v>1594</v>
      </c>
      <c r="C152" s="184" t="s">
        <v>884</v>
      </c>
      <c r="D152" s="175">
        <v>15</v>
      </c>
      <c r="F152" s="575"/>
      <c r="G152" s="351"/>
      <c r="H152" s="640"/>
      <c r="I152" s="627"/>
    </row>
    <row r="153" spans="1:11" x14ac:dyDescent="0.25">
      <c r="A153" s="221"/>
      <c r="B153" s="104" t="s">
        <v>1595</v>
      </c>
      <c r="C153" s="184" t="s">
        <v>884</v>
      </c>
      <c r="D153" s="175">
        <v>15</v>
      </c>
      <c r="F153" s="575"/>
      <c r="G153" s="351"/>
      <c r="H153" s="640"/>
      <c r="I153" s="627"/>
    </row>
    <row r="154" spans="1:11" x14ac:dyDescent="0.25">
      <c r="A154" s="221"/>
      <c r="B154" s="104" t="s">
        <v>1596</v>
      </c>
      <c r="C154" s="184" t="s">
        <v>884</v>
      </c>
      <c r="D154" s="175">
        <v>15</v>
      </c>
      <c r="F154" s="575"/>
      <c r="G154" s="351"/>
      <c r="H154" s="640"/>
      <c r="I154" s="627"/>
    </row>
    <row r="155" spans="1:11" x14ac:dyDescent="0.25">
      <c r="A155" s="221"/>
      <c r="B155" s="104" t="s">
        <v>1597</v>
      </c>
      <c r="C155" s="184" t="s">
        <v>884</v>
      </c>
      <c r="D155" s="175">
        <v>15</v>
      </c>
      <c r="F155" s="575"/>
      <c r="G155" s="351"/>
      <c r="H155" s="640"/>
      <c r="I155" s="627"/>
    </row>
    <row r="156" spans="1:11" x14ac:dyDescent="0.25">
      <c r="A156" s="221"/>
      <c r="B156" s="104" t="s">
        <v>1598</v>
      </c>
      <c r="C156" s="184" t="s">
        <v>884</v>
      </c>
      <c r="D156" s="175">
        <v>15</v>
      </c>
      <c r="F156" s="575"/>
      <c r="G156" s="351"/>
      <c r="H156" s="640"/>
      <c r="I156" s="627"/>
    </row>
    <row r="157" spans="1:11" x14ac:dyDescent="0.25">
      <c r="A157" s="221"/>
      <c r="B157" s="104" t="s">
        <v>1599</v>
      </c>
      <c r="C157" s="184" t="s">
        <v>884</v>
      </c>
      <c r="D157" s="175">
        <v>15</v>
      </c>
      <c r="F157" s="575"/>
      <c r="G157" s="351"/>
      <c r="H157" s="640"/>
      <c r="I157" s="627"/>
    </row>
    <row r="158" spans="1:11" x14ac:dyDescent="0.25">
      <c r="A158" s="221"/>
      <c r="B158" s="104" t="s">
        <v>1600</v>
      </c>
      <c r="C158" s="184" t="s">
        <v>884</v>
      </c>
      <c r="D158" s="175">
        <v>15</v>
      </c>
      <c r="F158" s="575"/>
      <c r="G158" s="351"/>
      <c r="H158" s="640"/>
      <c r="I158" s="627"/>
    </row>
    <row r="159" spans="1:11" x14ac:dyDescent="0.25">
      <c r="A159" s="221"/>
      <c r="B159" s="104" t="s">
        <v>1601</v>
      </c>
      <c r="C159" s="184" t="s">
        <v>884</v>
      </c>
      <c r="D159" s="175">
        <v>15</v>
      </c>
      <c r="F159" s="575"/>
      <c r="G159" s="351"/>
      <c r="H159" s="640"/>
      <c r="I159" s="627"/>
    </row>
    <row r="160" spans="1:11" x14ac:dyDescent="0.25">
      <c r="A160" s="221"/>
      <c r="B160" s="104" t="s">
        <v>1602</v>
      </c>
      <c r="C160" s="184" t="s">
        <v>884</v>
      </c>
      <c r="D160" s="175">
        <v>15</v>
      </c>
      <c r="F160" s="575"/>
      <c r="G160" s="351"/>
      <c r="H160" s="640"/>
      <c r="I160" s="627"/>
    </row>
    <row r="161" spans="1:9" x14ac:dyDescent="0.25">
      <c r="A161" s="221"/>
      <c r="B161" s="104" t="s">
        <v>1603</v>
      </c>
      <c r="C161" s="184" t="s">
        <v>884</v>
      </c>
      <c r="D161" s="175">
        <v>15</v>
      </c>
      <c r="F161" s="575"/>
      <c r="G161" s="351"/>
      <c r="H161" s="640"/>
      <c r="I161" s="627"/>
    </row>
    <row r="162" spans="1:9" x14ac:dyDescent="0.25">
      <c r="A162" s="221"/>
      <c r="B162" s="104" t="s">
        <v>1604</v>
      </c>
      <c r="C162" s="184" t="s">
        <v>884</v>
      </c>
      <c r="D162" s="175">
        <v>15</v>
      </c>
      <c r="F162" s="575"/>
      <c r="G162" s="351"/>
      <c r="H162" s="640"/>
      <c r="I162" s="627"/>
    </row>
    <row r="163" spans="1:9" x14ac:dyDescent="0.25">
      <c r="A163" s="221"/>
      <c r="B163" s="104" t="s">
        <v>1605</v>
      </c>
      <c r="C163" s="184" t="s">
        <v>884</v>
      </c>
      <c r="D163" s="175">
        <v>15</v>
      </c>
      <c r="F163" s="575"/>
      <c r="G163" s="351"/>
      <c r="H163" s="640"/>
      <c r="I163" s="627"/>
    </row>
    <row r="164" spans="1:9" x14ac:dyDescent="0.25">
      <c r="A164" s="221"/>
      <c r="B164" s="104" t="s">
        <v>1606</v>
      </c>
      <c r="C164" s="184" t="s">
        <v>884</v>
      </c>
      <c r="D164" s="175">
        <v>15</v>
      </c>
      <c r="F164" s="575"/>
      <c r="G164" s="351"/>
      <c r="H164" s="640"/>
      <c r="I164" s="627"/>
    </row>
    <row r="165" spans="1:9" x14ac:dyDescent="0.25">
      <c r="A165" s="221"/>
      <c r="B165" s="104" t="s">
        <v>1607</v>
      </c>
      <c r="C165" s="184" t="s">
        <v>884</v>
      </c>
      <c r="D165" s="175">
        <v>15</v>
      </c>
      <c r="F165" s="575"/>
      <c r="G165" s="351"/>
      <c r="H165" s="640"/>
      <c r="I165" s="627"/>
    </row>
    <row r="166" spans="1:9" x14ac:dyDescent="0.25">
      <c r="A166" s="221"/>
      <c r="B166" s="104" t="s">
        <v>1608</v>
      </c>
      <c r="C166" s="184" t="s">
        <v>884</v>
      </c>
      <c r="D166" s="175">
        <v>15</v>
      </c>
      <c r="F166" s="575"/>
      <c r="G166" s="351"/>
      <c r="H166" s="640"/>
      <c r="I166" s="627"/>
    </row>
    <row r="167" spans="1:9" x14ac:dyDescent="0.25">
      <c r="A167" s="221"/>
      <c r="B167" s="104" t="s">
        <v>1609</v>
      </c>
      <c r="C167" s="184" t="s">
        <v>335</v>
      </c>
      <c r="D167" s="175">
        <v>25</v>
      </c>
      <c r="F167" s="575"/>
      <c r="G167" s="351"/>
      <c r="H167" s="640"/>
      <c r="I167" s="627"/>
    </row>
    <row r="168" spans="1:9" x14ac:dyDescent="0.25">
      <c r="A168" s="221"/>
      <c r="B168" s="104" t="s">
        <v>1610</v>
      </c>
      <c r="C168" s="184" t="s">
        <v>335</v>
      </c>
      <c r="D168" s="175">
        <v>25</v>
      </c>
      <c r="F168" s="575"/>
      <c r="G168" s="351"/>
      <c r="H168" s="640"/>
      <c r="I168" s="627"/>
    </row>
    <row r="169" spans="1:9" x14ac:dyDescent="0.25">
      <c r="A169" s="221"/>
      <c r="B169" s="104" t="s">
        <v>1611</v>
      </c>
      <c r="C169" s="184" t="s">
        <v>335</v>
      </c>
      <c r="D169" s="175">
        <v>25</v>
      </c>
      <c r="F169" s="575"/>
      <c r="G169" s="351"/>
      <c r="H169" s="640"/>
      <c r="I169" s="627"/>
    </row>
    <row r="170" spans="1:9" x14ac:dyDescent="0.25">
      <c r="A170" s="221"/>
      <c r="B170" s="104" t="s">
        <v>1612</v>
      </c>
      <c r="C170" s="184" t="s">
        <v>335</v>
      </c>
      <c r="D170" s="175">
        <v>25</v>
      </c>
      <c r="F170" s="575"/>
      <c r="G170" s="351"/>
      <c r="H170" s="640"/>
      <c r="I170" s="627"/>
    </row>
    <row r="171" spans="1:9" x14ac:dyDescent="0.25">
      <c r="A171" s="221"/>
      <c r="B171" s="104" t="s">
        <v>1613</v>
      </c>
      <c r="C171" s="184" t="s">
        <v>334</v>
      </c>
      <c r="D171" s="175">
        <v>60</v>
      </c>
      <c r="F171" s="575"/>
      <c r="G171" s="351"/>
      <c r="H171" s="640"/>
      <c r="I171" s="627"/>
    </row>
    <row r="172" spans="1:9" x14ac:dyDescent="0.25">
      <c r="F172" s="576"/>
      <c r="G172" s="351"/>
      <c r="H172" s="640"/>
      <c r="I172" s="627"/>
    </row>
    <row r="173" spans="1:9" s="213" customFormat="1" ht="12.75" x14ac:dyDescent="0.25">
      <c r="A173" s="206"/>
      <c r="B173" s="206"/>
      <c r="C173" s="206" t="s">
        <v>96</v>
      </c>
      <c r="D173" s="212">
        <f>SUM(D174:D178)</f>
        <v>89</v>
      </c>
      <c r="E173" s="212"/>
      <c r="F173" s="577">
        <f>SUM(F174:F178)</f>
        <v>0</v>
      </c>
      <c r="G173" s="351" t="s">
        <v>843</v>
      </c>
      <c r="H173" s="640"/>
      <c r="I173" s="693"/>
    </row>
    <row r="174" spans="1:9" x14ac:dyDescent="0.25">
      <c r="B174" s="104" t="s">
        <v>1614</v>
      </c>
      <c r="C174" s="214" t="s">
        <v>91</v>
      </c>
      <c r="D174" s="175">
        <v>20</v>
      </c>
      <c r="F174" s="575"/>
      <c r="G174" s="351"/>
      <c r="H174" s="640"/>
      <c r="I174" s="627"/>
    </row>
    <row r="175" spans="1:9" x14ac:dyDescent="0.25">
      <c r="B175" s="104" t="s">
        <v>1615</v>
      </c>
      <c r="C175" s="214" t="s">
        <v>92</v>
      </c>
      <c r="D175" s="175">
        <v>15</v>
      </c>
      <c r="F175" s="575"/>
      <c r="G175" s="351"/>
      <c r="H175" s="640"/>
      <c r="I175" s="627"/>
    </row>
    <row r="176" spans="1:9" x14ac:dyDescent="0.25">
      <c r="B176" s="104" t="s">
        <v>1616</v>
      </c>
      <c r="C176" s="214" t="s">
        <v>93</v>
      </c>
      <c r="D176" s="175">
        <v>15</v>
      </c>
      <c r="F176" s="575"/>
      <c r="G176" s="351"/>
      <c r="H176" s="640"/>
      <c r="I176" s="627"/>
    </row>
    <row r="177" spans="1:9" x14ac:dyDescent="0.25">
      <c r="B177" s="104" t="s">
        <v>1617</v>
      </c>
      <c r="C177" s="127" t="s">
        <v>885</v>
      </c>
      <c r="D177" s="175">
        <v>15</v>
      </c>
      <c r="F177" s="575"/>
      <c r="G177" s="351"/>
      <c r="H177" s="640"/>
      <c r="I177" s="627"/>
    </row>
    <row r="178" spans="1:9" x14ac:dyDescent="0.25">
      <c r="B178" s="104" t="s">
        <v>1618</v>
      </c>
      <c r="C178" s="127" t="s">
        <v>94</v>
      </c>
      <c r="D178" s="175">
        <v>24</v>
      </c>
      <c r="F178" s="575"/>
      <c r="G178" s="351"/>
      <c r="H178" s="640"/>
      <c r="I178" s="627"/>
    </row>
    <row r="179" spans="1:9" x14ac:dyDescent="0.25">
      <c r="F179" s="576"/>
      <c r="G179" s="351"/>
      <c r="H179" s="640"/>
      <c r="I179" s="627"/>
    </row>
    <row r="180" spans="1:9" ht="15" x14ac:dyDescent="0.25">
      <c r="A180" s="206"/>
      <c r="B180" s="206"/>
      <c r="C180" s="206" t="s">
        <v>97</v>
      </c>
      <c r="D180" s="212">
        <f>SUM(D181:D189)</f>
        <v>134</v>
      </c>
      <c r="E180" s="212"/>
      <c r="F180" s="577">
        <f>SUM(F181:F189)</f>
        <v>0</v>
      </c>
      <c r="G180" s="351" t="s">
        <v>838</v>
      </c>
      <c r="H180" s="640"/>
      <c r="I180" s="627"/>
    </row>
    <row r="181" spans="1:9" x14ac:dyDescent="0.25">
      <c r="B181" s="104" t="s">
        <v>1619</v>
      </c>
      <c r="C181" s="184" t="s">
        <v>336</v>
      </c>
      <c r="D181" s="175">
        <v>15</v>
      </c>
      <c r="F181" s="575"/>
      <c r="G181" s="351"/>
      <c r="H181" s="640"/>
      <c r="I181" s="627"/>
    </row>
    <row r="182" spans="1:9" x14ac:dyDescent="0.25">
      <c r="B182" s="104" t="s">
        <v>1620</v>
      </c>
      <c r="C182" s="184" t="s">
        <v>342</v>
      </c>
      <c r="D182" s="175">
        <v>15</v>
      </c>
      <c r="F182" s="575"/>
      <c r="G182" s="351"/>
      <c r="H182" s="640"/>
      <c r="I182" s="627"/>
    </row>
    <row r="183" spans="1:9" x14ac:dyDescent="0.25">
      <c r="B183" s="104" t="s">
        <v>1621</v>
      </c>
      <c r="C183" s="184" t="s">
        <v>98</v>
      </c>
      <c r="D183" s="175">
        <v>12</v>
      </c>
      <c r="F183" s="575"/>
      <c r="G183" s="351"/>
      <c r="H183" s="640"/>
      <c r="I183" s="627"/>
    </row>
    <row r="184" spans="1:9" x14ac:dyDescent="0.25">
      <c r="B184" s="104" t="s">
        <v>1622</v>
      </c>
      <c r="C184" s="184" t="s">
        <v>98</v>
      </c>
      <c r="D184" s="175">
        <v>12</v>
      </c>
      <c r="F184" s="575"/>
      <c r="G184" s="351"/>
      <c r="H184" s="640"/>
      <c r="I184" s="627"/>
    </row>
    <row r="185" spans="1:9" x14ac:dyDescent="0.25">
      <c r="B185" s="104" t="s">
        <v>1623</v>
      </c>
      <c r="C185" s="184" t="s">
        <v>99</v>
      </c>
      <c r="D185" s="175">
        <v>12</v>
      </c>
      <c r="F185" s="575"/>
      <c r="G185" s="351"/>
      <c r="H185" s="640"/>
      <c r="I185" s="627"/>
    </row>
    <row r="186" spans="1:9" x14ac:dyDescent="0.25">
      <c r="B186" s="104" t="s">
        <v>1624</v>
      </c>
      <c r="C186" s="184" t="s">
        <v>100</v>
      </c>
      <c r="D186" s="175">
        <v>12</v>
      </c>
      <c r="F186" s="575"/>
      <c r="G186" s="351"/>
      <c r="H186" s="640"/>
      <c r="I186" s="627"/>
    </row>
    <row r="187" spans="1:9" x14ac:dyDescent="0.25">
      <c r="B187" s="104" t="s">
        <v>1625</v>
      </c>
      <c r="C187" s="184" t="s">
        <v>101</v>
      </c>
      <c r="D187" s="175">
        <v>12</v>
      </c>
      <c r="F187" s="575"/>
      <c r="G187" s="351"/>
      <c r="H187" s="640"/>
      <c r="I187" s="627"/>
    </row>
    <row r="188" spans="1:9" x14ac:dyDescent="0.25">
      <c r="B188" s="104" t="s">
        <v>1626</v>
      </c>
      <c r="C188" s="184" t="s">
        <v>343</v>
      </c>
      <c r="D188" s="175">
        <v>20</v>
      </c>
      <c r="F188" s="575"/>
      <c r="G188" s="351"/>
      <c r="H188" s="640"/>
      <c r="I188" s="627"/>
    </row>
    <row r="189" spans="1:9" x14ac:dyDescent="0.25">
      <c r="B189" s="104" t="s">
        <v>1627</v>
      </c>
      <c r="C189" s="184" t="s">
        <v>830</v>
      </c>
      <c r="D189" s="175">
        <v>24</v>
      </c>
      <c r="F189" s="575"/>
      <c r="G189" s="351"/>
      <c r="H189" s="640"/>
      <c r="I189" s="627"/>
    </row>
    <row r="190" spans="1:9" x14ac:dyDescent="0.25">
      <c r="B190" s="104"/>
      <c r="C190" s="184"/>
      <c r="D190" s="175"/>
      <c r="F190" s="576"/>
      <c r="G190" s="351"/>
      <c r="H190" s="640"/>
      <c r="I190" s="627"/>
    </row>
    <row r="191" spans="1:9" x14ac:dyDescent="0.25">
      <c r="A191" s="209"/>
      <c r="B191" s="209" t="s">
        <v>1628</v>
      </c>
      <c r="C191" s="210" t="s">
        <v>265</v>
      </c>
      <c r="D191" s="211">
        <f>SUM(D192:D197)</f>
        <v>215</v>
      </c>
      <c r="E191" s="211"/>
      <c r="F191" s="688">
        <f>SUM(F192:F197)</f>
        <v>0</v>
      </c>
      <c r="G191" s="351"/>
      <c r="H191" s="640"/>
      <c r="I191" s="638"/>
    </row>
    <row r="192" spans="1:9" x14ac:dyDescent="0.25">
      <c r="A192" s="88"/>
      <c r="B192" s="213" t="s">
        <v>1629</v>
      </c>
      <c r="C192" s="188" t="s">
        <v>1819</v>
      </c>
      <c r="D192" s="194">
        <v>80</v>
      </c>
      <c r="E192" s="215"/>
      <c r="F192" s="620"/>
      <c r="G192" s="351" t="s">
        <v>833</v>
      </c>
      <c r="H192" s="640"/>
      <c r="I192" s="627"/>
    </row>
    <row r="193" spans="1:9" x14ac:dyDescent="0.25">
      <c r="A193" s="88"/>
      <c r="B193" s="213" t="s">
        <v>1630</v>
      </c>
      <c r="C193" s="188" t="s">
        <v>1820</v>
      </c>
      <c r="D193" s="194">
        <v>80</v>
      </c>
      <c r="E193" s="215"/>
      <c r="F193" s="620"/>
      <c r="G193" s="351" t="s">
        <v>833</v>
      </c>
      <c r="H193" s="640"/>
      <c r="I193" s="660"/>
    </row>
    <row r="194" spans="1:9" x14ac:dyDescent="0.25">
      <c r="A194" s="88"/>
      <c r="B194" s="213"/>
      <c r="C194" s="188" t="s">
        <v>1821</v>
      </c>
      <c r="D194" s="194"/>
      <c r="E194" s="215"/>
      <c r="F194" s="620"/>
      <c r="G194" s="351"/>
      <c r="H194" s="640"/>
      <c r="I194" s="660"/>
    </row>
    <row r="195" spans="1:9" x14ac:dyDescent="0.25">
      <c r="A195" s="88"/>
      <c r="B195" s="213" t="s">
        <v>1631</v>
      </c>
      <c r="C195" s="188" t="s">
        <v>271</v>
      </c>
      <c r="D195" s="194">
        <v>8</v>
      </c>
      <c r="E195" s="215"/>
      <c r="F195" s="620"/>
      <c r="G195" s="351" t="s">
        <v>833</v>
      </c>
      <c r="H195" s="640"/>
      <c r="I195" s="627"/>
    </row>
    <row r="196" spans="1:9" ht="17.25" customHeight="1" x14ac:dyDescent="0.25">
      <c r="A196" s="88"/>
      <c r="B196" s="213" t="s">
        <v>1632</v>
      </c>
      <c r="C196" s="188" t="s">
        <v>272</v>
      </c>
      <c r="D196" s="194">
        <v>15</v>
      </c>
      <c r="E196" s="215"/>
      <c r="F196" s="620"/>
      <c r="G196" s="351" t="s">
        <v>833</v>
      </c>
      <c r="H196" s="640"/>
      <c r="I196" s="627"/>
    </row>
    <row r="197" spans="1:9" ht="17.25" customHeight="1" x14ac:dyDescent="0.25">
      <c r="A197" s="88"/>
      <c r="B197" s="213" t="s">
        <v>1633</v>
      </c>
      <c r="C197" s="188" t="s">
        <v>276</v>
      </c>
      <c r="D197" s="437">
        <f>80*0.4</f>
        <v>32</v>
      </c>
      <c r="E197" s="215"/>
      <c r="F197" s="620"/>
      <c r="G197" s="351" t="s">
        <v>833</v>
      </c>
      <c r="H197" s="640"/>
      <c r="I197" s="627"/>
    </row>
    <row r="198" spans="1:9" x14ac:dyDescent="0.25">
      <c r="F198" s="576"/>
      <c r="G198" s="351"/>
      <c r="H198" s="640"/>
      <c r="I198" s="638"/>
    </row>
    <row r="199" spans="1:9" x14ac:dyDescent="0.25">
      <c r="A199" s="209"/>
      <c r="B199" s="209"/>
      <c r="C199" s="210" t="s">
        <v>761</v>
      </c>
      <c r="D199" s="211">
        <f>+D200+D209+D215+D222</f>
        <v>1894</v>
      </c>
      <c r="E199" s="211"/>
      <c r="F199" s="688">
        <f>+F200+F209+F215+F222</f>
        <v>0</v>
      </c>
      <c r="G199" s="351"/>
      <c r="H199" s="640"/>
      <c r="I199" s="627"/>
    </row>
    <row r="200" spans="1:9" x14ac:dyDescent="0.25">
      <c r="A200" s="216"/>
      <c r="B200" s="192" t="s">
        <v>1651</v>
      </c>
      <c r="C200" s="141" t="s">
        <v>261</v>
      </c>
      <c r="D200" s="217">
        <f>SUM(D201:D204)+D207</f>
        <v>264</v>
      </c>
      <c r="E200" s="217"/>
      <c r="F200" s="612">
        <f>SUM(F201:F204)+F207</f>
        <v>0</v>
      </c>
      <c r="G200" s="351"/>
      <c r="H200" s="640"/>
      <c r="I200" s="627"/>
    </row>
    <row r="201" spans="1:9" x14ac:dyDescent="0.25">
      <c r="A201" s="88"/>
      <c r="B201" s="104" t="s">
        <v>1634</v>
      </c>
      <c r="C201" s="184" t="s">
        <v>250</v>
      </c>
      <c r="D201" s="175">
        <v>12</v>
      </c>
      <c r="E201" s="215"/>
      <c r="F201" s="620"/>
      <c r="G201" s="351" t="s">
        <v>833</v>
      </c>
      <c r="H201" s="640"/>
      <c r="I201" s="627"/>
    </row>
    <row r="202" spans="1:9" x14ac:dyDescent="0.25">
      <c r="A202" s="88"/>
      <c r="B202" s="104" t="s">
        <v>1635</v>
      </c>
      <c r="C202" s="184" t="s">
        <v>825</v>
      </c>
      <c r="D202" s="175">
        <v>100</v>
      </c>
      <c r="E202" s="215"/>
      <c r="F202" s="620"/>
      <c r="G202" s="351" t="s">
        <v>833</v>
      </c>
      <c r="H202" s="640"/>
      <c r="I202" s="627"/>
    </row>
    <row r="203" spans="1:9" x14ac:dyDescent="0.25">
      <c r="A203" s="88"/>
      <c r="B203" s="104" t="s">
        <v>1636</v>
      </c>
      <c r="C203" s="184" t="s">
        <v>252</v>
      </c>
      <c r="D203" s="175">
        <v>12</v>
      </c>
      <c r="E203" s="215"/>
      <c r="F203" s="620"/>
      <c r="G203" s="351" t="s">
        <v>833</v>
      </c>
      <c r="H203" s="640"/>
      <c r="I203" s="627"/>
    </row>
    <row r="204" spans="1:9" x14ac:dyDescent="0.25">
      <c r="A204" s="88"/>
      <c r="B204" s="104" t="s">
        <v>1637</v>
      </c>
      <c r="C204" s="184" t="s">
        <v>1652</v>
      </c>
      <c r="D204" s="196">
        <f>SUM(D205:D206)</f>
        <v>100</v>
      </c>
      <c r="E204" s="215"/>
      <c r="F204" s="558"/>
      <c r="G204" s="351"/>
      <c r="H204" s="640"/>
      <c r="I204" s="627"/>
    </row>
    <row r="205" spans="1:9" x14ac:dyDescent="0.25">
      <c r="A205" s="88"/>
      <c r="B205" s="104" t="s">
        <v>1653</v>
      </c>
      <c r="C205" s="184" t="s">
        <v>832</v>
      </c>
      <c r="D205" s="175">
        <v>30</v>
      </c>
      <c r="E205" s="215"/>
      <c r="F205" s="620"/>
      <c r="G205" s="351" t="s">
        <v>834</v>
      </c>
      <c r="H205" s="640"/>
      <c r="I205" s="627"/>
    </row>
    <row r="206" spans="1:9" x14ac:dyDescent="0.25">
      <c r="A206" s="88"/>
      <c r="B206" s="104" t="s">
        <v>1654</v>
      </c>
      <c r="C206" s="184" t="s">
        <v>292</v>
      </c>
      <c r="D206" s="175">
        <v>70</v>
      </c>
      <c r="E206" s="215"/>
      <c r="F206" s="620"/>
      <c r="G206" s="351" t="s">
        <v>834</v>
      </c>
      <c r="H206" s="640"/>
      <c r="I206" s="627"/>
    </row>
    <row r="207" spans="1:9" x14ac:dyDescent="0.25">
      <c r="A207" s="88"/>
      <c r="B207" s="104" t="s">
        <v>1638</v>
      </c>
      <c r="C207" s="184" t="s">
        <v>353</v>
      </c>
      <c r="D207" s="175">
        <v>40</v>
      </c>
      <c r="E207" s="215"/>
      <c r="F207" s="620"/>
      <c r="G207" s="351" t="s">
        <v>834</v>
      </c>
      <c r="H207" s="640"/>
      <c r="I207" s="627"/>
    </row>
    <row r="208" spans="1:9" x14ac:dyDescent="0.25">
      <c r="A208" s="88"/>
      <c r="D208" s="80"/>
      <c r="E208" s="215"/>
      <c r="F208" s="694"/>
      <c r="G208" s="351"/>
      <c r="H208" s="640"/>
      <c r="I208" s="627"/>
    </row>
    <row r="209" spans="1:9" x14ac:dyDescent="0.25">
      <c r="A209" s="131"/>
      <c r="B209" s="131" t="s">
        <v>1650</v>
      </c>
      <c r="C209" s="141" t="s">
        <v>1645</v>
      </c>
      <c r="D209" s="163">
        <f>SUM(D210:D213)</f>
        <v>126</v>
      </c>
      <c r="E209" s="163"/>
      <c r="F209" s="662">
        <f>SUM(F210:F213)</f>
        <v>0</v>
      </c>
      <c r="G209" s="351" t="s">
        <v>837</v>
      </c>
      <c r="H209" s="640"/>
      <c r="I209" s="627"/>
    </row>
    <row r="210" spans="1:9" ht="15" x14ac:dyDescent="0.25">
      <c r="A210" s="126"/>
      <c r="B210" s="104" t="s">
        <v>1646</v>
      </c>
      <c r="C210" s="139" t="s">
        <v>248</v>
      </c>
      <c r="D210" s="152">
        <v>24</v>
      </c>
      <c r="E210" s="175"/>
      <c r="F210" s="173"/>
      <c r="G210" s="351" t="s">
        <v>837</v>
      </c>
      <c r="H210" s="640"/>
      <c r="I210" s="627"/>
    </row>
    <row r="211" spans="1:9" ht="15" x14ac:dyDescent="0.25">
      <c r="A211" s="126"/>
      <c r="B211" s="104" t="s">
        <v>1647</v>
      </c>
      <c r="C211" s="139" t="s">
        <v>827</v>
      </c>
      <c r="D211" s="152">
        <v>80</v>
      </c>
      <c r="E211" s="175"/>
      <c r="F211" s="173"/>
      <c r="G211" s="351" t="s">
        <v>837</v>
      </c>
      <c r="H211" s="640"/>
      <c r="I211" s="627"/>
    </row>
    <row r="212" spans="1:9" ht="15" x14ac:dyDescent="0.25">
      <c r="A212" s="126"/>
      <c r="B212" s="104" t="s">
        <v>1648</v>
      </c>
      <c r="C212" s="139" t="s">
        <v>102</v>
      </c>
      <c r="D212" s="152">
        <v>10</v>
      </c>
      <c r="E212" s="175"/>
      <c r="F212" s="173"/>
      <c r="G212" s="351" t="s">
        <v>837</v>
      </c>
      <c r="H212" s="640"/>
      <c r="I212" s="627"/>
    </row>
    <row r="213" spans="1:9" x14ac:dyDescent="0.25">
      <c r="B213" s="104" t="s">
        <v>1649</v>
      </c>
      <c r="C213" s="184" t="s">
        <v>104</v>
      </c>
      <c r="D213" s="175">
        <v>12</v>
      </c>
      <c r="F213" s="173"/>
      <c r="G213" s="351"/>
      <c r="H213" s="640"/>
      <c r="I213" s="627"/>
    </row>
    <row r="214" spans="1:9" x14ac:dyDescent="0.25">
      <c r="F214" s="576"/>
      <c r="G214" s="351"/>
      <c r="H214" s="640"/>
      <c r="I214" s="627"/>
    </row>
    <row r="215" spans="1:9" x14ac:dyDescent="0.25">
      <c r="A215" s="189"/>
      <c r="B215" s="192" t="s">
        <v>1639</v>
      </c>
      <c r="C215" s="192" t="s">
        <v>249</v>
      </c>
      <c r="D215" s="190">
        <f>+D216+D217+D218</f>
        <v>38</v>
      </c>
      <c r="E215" s="190"/>
      <c r="F215" s="618">
        <f>+F216+F217+F218</f>
        <v>0</v>
      </c>
      <c r="G215" s="351" t="s">
        <v>835</v>
      </c>
      <c r="H215" s="640"/>
      <c r="I215" s="627"/>
    </row>
    <row r="216" spans="1:9" ht="15" x14ac:dyDescent="0.25">
      <c r="B216" s="104" t="s">
        <v>1640</v>
      </c>
      <c r="C216" s="184" t="s">
        <v>137</v>
      </c>
      <c r="D216" s="175">
        <v>10</v>
      </c>
      <c r="E216" s="175"/>
      <c r="F216" s="586"/>
      <c r="G216" s="351"/>
      <c r="H216" s="640"/>
      <c r="I216" s="627"/>
    </row>
    <row r="217" spans="1:9" ht="15" x14ac:dyDescent="0.25">
      <c r="B217" s="104" t="s">
        <v>1641</v>
      </c>
      <c r="C217" s="184" t="s">
        <v>138</v>
      </c>
      <c r="D217" s="175">
        <v>12</v>
      </c>
      <c r="E217" s="175"/>
      <c r="F217" s="586"/>
      <c r="G217" s="351"/>
      <c r="H217" s="640"/>
      <c r="I217" s="627"/>
    </row>
    <row r="218" spans="1:9" ht="15" x14ac:dyDescent="0.25">
      <c r="B218" s="104" t="s">
        <v>1642</v>
      </c>
      <c r="C218" s="213" t="s">
        <v>139</v>
      </c>
      <c r="D218" s="196">
        <f>SUM(D219:D220)</f>
        <v>16</v>
      </c>
      <c r="E218" s="196"/>
      <c r="F218" s="588">
        <f>SUM(F219:F220)</f>
        <v>0</v>
      </c>
      <c r="G218" s="351"/>
      <c r="H218" s="640"/>
      <c r="I218" s="627"/>
    </row>
    <row r="219" spans="1:9" ht="15" x14ac:dyDescent="0.25">
      <c r="B219" s="104" t="s">
        <v>1643</v>
      </c>
      <c r="C219" s="184" t="s">
        <v>140</v>
      </c>
      <c r="D219" s="175">
        <v>8</v>
      </c>
      <c r="E219" s="175"/>
      <c r="F219" s="586"/>
      <c r="G219" s="351"/>
      <c r="H219" s="640"/>
      <c r="I219" s="627"/>
    </row>
    <row r="220" spans="1:9" ht="15" x14ac:dyDescent="0.25">
      <c r="B220" s="104" t="s">
        <v>1644</v>
      </c>
      <c r="C220" s="184" t="s">
        <v>141</v>
      </c>
      <c r="D220" s="175">
        <v>8</v>
      </c>
      <c r="E220" s="175"/>
      <c r="F220" s="586"/>
      <c r="G220" s="351"/>
      <c r="H220" s="640"/>
      <c r="I220" s="627"/>
    </row>
    <row r="221" spans="1:9" ht="15" x14ac:dyDescent="0.25">
      <c r="B221" s="104"/>
      <c r="C221" s="184"/>
      <c r="D221" s="197"/>
      <c r="E221" s="175"/>
      <c r="F221" s="321"/>
      <c r="G221" s="351"/>
      <c r="H221" s="640"/>
      <c r="I221" s="627"/>
    </row>
    <row r="222" spans="1:9" ht="15" x14ac:dyDescent="0.25">
      <c r="A222" s="191"/>
      <c r="B222" s="131" t="s">
        <v>1655</v>
      </c>
      <c r="C222" s="192" t="s">
        <v>262</v>
      </c>
      <c r="D222" s="177">
        <f>+D223+D226+D230+D231+D239+D251+D254+D261+D262+D266+D270+D271+D276+D279+D282</f>
        <v>1466</v>
      </c>
      <c r="E222" s="177"/>
      <c r="F222" s="621">
        <f>+F223+F226+F230+F231+F239+F251+F254+F261+F262+F266+F270+F271+F276+F279+F282</f>
        <v>0</v>
      </c>
      <c r="G222" s="351"/>
      <c r="H222" s="640"/>
      <c r="I222" s="627"/>
    </row>
    <row r="223" spans="1:9" ht="15" x14ac:dyDescent="0.25">
      <c r="B223" s="104" t="s">
        <v>1656</v>
      </c>
      <c r="C223" s="213" t="s">
        <v>1727</v>
      </c>
      <c r="D223" s="196">
        <f>+D224+D225</f>
        <v>6</v>
      </c>
      <c r="E223" s="196"/>
      <c r="F223" s="588">
        <f>+F224+F225</f>
        <v>0</v>
      </c>
      <c r="G223" s="351"/>
      <c r="H223" s="640"/>
      <c r="I223" s="627"/>
    </row>
    <row r="224" spans="1:9" ht="15" x14ac:dyDescent="0.25">
      <c r="B224" s="104" t="s">
        <v>1672</v>
      </c>
      <c r="C224" s="184" t="s">
        <v>1729</v>
      </c>
      <c r="D224" s="175">
        <v>3</v>
      </c>
      <c r="E224" s="175"/>
      <c r="F224" s="586"/>
      <c r="G224" s="351"/>
      <c r="H224" s="640"/>
      <c r="I224" s="627"/>
    </row>
    <row r="225" spans="2:9" ht="15" x14ac:dyDescent="0.25">
      <c r="B225" s="104" t="s">
        <v>1728</v>
      </c>
      <c r="C225" s="184" t="s">
        <v>1730</v>
      </c>
      <c r="D225" s="175">
        <v>3</v>
      </c>
      <c r="E225" s="175"/>
      <c r="F225" s="586"/>
      <c r="G225" s="351"/>
      <c r="H225" s="640"/>
      <c r="I225" s="627"/>
    </row>
    <row r="226" spans="2:9" ht="15" x14ac:dyDescent="0.25">
      <c r="B226" s="104" t="s">
        <v>1657</v>
      </c>
      <c r="C226" s="218" t="s">
        <v>267</v>
      </c>
      <c r="D226" s="196">
        <f>+D227+D228+D229</f>
        <v>40</v>
      </c>
      <c r="E226" s="196"/>
      <c r="F226" s="588">
        <f>+F227+F228+F229</f>
        <v>0</v>
      </c>
      <c r="G226" s="351" t="s">
        <v>839</v>
      </c>
      <c r="H226" s="640"/>
      <c r="I226" s="627"/>
    </row>
    <row r="227" spans="2:9" x14ac:dyDescent="0.25">
      <c r="B227" s="104" t="s">
        <v>1662</v>
      </c>
      <c r="C227" s="184" t="s">
        <v>351</v>
      </c>
      <c r="D227" s="175">
        <v>12</v>
      </c>
      <c r="F227" s="586"/>
      <c r="G227" s="351"/>
      <c r="H227" s="640"/>
      <c r="I227" s="627"/>
    </row>
    <row r="228" spans="2:9" x14ac:dyDescent="0.25">
      <c r="B228" s="104" t="s">
        <v>1663</v>
      </c>
      <c r="C228" s="184" t="s">
        <v>352</v>
      </c>
      <c r="D228" s="175">
        <v>12</v>
      </c>
      <c r="F228" s="586"/>
      <c r="G228" s="351"/>
      <c r="H228" s="640"/>
      <c r="I228" s="627"/>
    </row>
    <row r="229" spans="2:9" x14ac:dyDescent="0.25">
      <c r="B229" s="104" t="s">
        <v>1664</v>
      </c>
      <c r="C229" s="188" t="s">
        <v>267</v>
      </c>
      <c r="D229" s="194">
        <v>16</v>
      </c>
      <c r="F229" s="586"/>
      <c r="G229" s="351"/>
      <c r="H229" s="640"/>
      <c r="I229" s="627"/>
    </row>
    <row r="230" spans="2:9" x14ac:dyDescent="0.25">
      <c r="B230" s="104" t="s">
        <v>1658</v>
      </c>
      <c r="C230" s="218" t="s">
        <v>359</v>
      </c>
      <c r="D230" s="195">
        <v>20</v>
      </c>
      <c r="F230" s="586"/>
      <c r="G230" s="351"/>
      <c r="H230" s="640"/>
      <c r="I230" s="627"/>
    </row>
    <row r="231" spans="2:9" ht="15" x14ac:dyDescent="0.25">
      <c r="B231" s="104" t="s">
        <v>1659</v>
      </c>
      <c r="C231" s="218" t="s">
        <v>80</v>
      </c>
      <c r="D231" s="195">
        <f>SUM(D232:D238)</f>
        <v>142</v>
      </c>
      <c r="E231" s="195"/>
      <c r="F231" s="605">
        <f>SUM(F232:F238)</f>
        <v>0</v>
      </c>
      <c r="G231" s="351" t="s">
        <v>839</v>
      </c>
      <c r="H231" s="640"/>
      <c r="I231" s="627"/>
    </row>
    <row r="232" spans="2:9" ht="15" x14ac:dyDescent="0.25">
      <c r="B232" s="104" t="s">
        <v>1665</v>
      </c>
      <c r="C232" s="184" t="s">
        <v>355</v>
      </c>
      <c r="D232" s="194">
        <v>10</v>
      </c>
      <c r="E232" s="195"/>
      <c r="F232" s="586"/>
      <c r="G232" s="351"/>
      <c r="H232" s="640"/>
      <c r="I232" s="627"/>
    </row>
    <row r="233" spans="2:9" x14ac:dyDescent="0.25">
      <c r="B233" s="104" t="s">
        <v>1666</v>
      </c>
      <c r="C233" s="184" t="s">
        <v>253</v>
      </c>
      <c r="D233" s="175">
        <v>30</v>
      </c>
      <c r="F233" s="586"/>
      <c r="G233" s="351"/>
      <c r="H233" s="640"/>
      <c r="I233" s="627"/>
    </row>
    <row r="234" spans="2:9" x14ac:dyDescent="0.25">
      <c r="B234" s="104" t="s">
        <v>1667</v>
      </c>
      <c r="C234" s="184" t="s">
        <v>254</v>
      </c>
      <c r="D234" s="175">
        <v>30</v>
      </c>
      <c r="F234" s="586"/>
      <c r="G234" s="351"/>
      <c r="H234" s="640"/>
      <c r="I234" s="627"/>
    </row>
    <row r="235" spans="2:9" x14ac:dyDescent="0.25">
      <c r="B235" s="104" t="s">
        <v>1668</v>
      </c>
      <c r="C235" s="184" t="s">
        <v>255</v>
      </c>
      <c r="D235" s="175">
        <v>20</v>
      </c>
      <c r="F235" s="586"/>
      <c r="G235" s="351"/>
      <c r="H235" s="640"/>
      <c r="I235" s="627"/>
    </row>
    <row r="236" spans="2:9" x14ac:dyDescent="0.25">
      <c r="B236" s="104" t="s">
        <v>1669</v>
      </c>
      <c r="C236" s="184" t="s">
        <v>256</v>
      </c>
      <c r="D236" s="175">
        <v>20</v>
      </c>
      <c r="F236" s="586"/>
      <c r="G236" s="351"/>
      <c r="H236" s="640"/>
      <c r="I236" s="627"/>
    </row>
    <row r="237" spans="2:9" x14ac:dyDescent="0.25">
      <c r="B237" s="104" t="s">
        <v>1670</v>
      </c>
      <c r="C237" s="184" t="s">
        <v>257</v>
      </c>
      <c r="D237" s="175">
        <v>20</v>
      </c>
      <c r="F237" s="586"/>
      <c r="G237" s="351"/>
      <c r="H237" s="640"/>
      <c r="I237" s="627"/>
    </row>
    <row r="238" spans="2:9" x14ac:dyDescent="0.25">
      <c r="B238" s="104" t="s">
        <v>1671</v>
      </c>
      <c r="C238" s="188" t="s">
        <v>1817</v>
      </c>
      <c r="D238" s="175">
        <v>12</v>
      </c>
      <c r="F238" s="586"/>
      <c r="G238" s="351"/>
      <c r="H238" s="640"/>
      <c r="I238" s="627"/>
    </row>
    <row r="239" spans="2:9" ht="15" x14ac:dyDescent="0.25">
      <c r="B239" s="104" t="s">
        <v>1660</v>
      </c>
      <c r="C239" s="213" t="s">
        <v>346</v>
      </c>
      <c r="D239" s="196">
        <f>SUM(D240:D245)</f>
        <v>86</v>
      </c>
      <c r="E239" s="196"/>
      <c r="F239" s="588">
        <f>SUM(F240:F245)</f>
        <v>0</v>
      </c>
      <c r="G239" s="351" t="s">
        <v>839</v>
      </c>
      <c r="H239" s="640"/>
      <c r="I239" s="627"/>
    </row>
    <row r="240" spans="2:9" x14ac:dyDescent="0.25">
      <c r="B240" s="104" t="s">
        <v>1673</v>
      </c>
      <c r="C240" s="184" t="s">
        <v>266</v>
      </c>
      <c r="D240" s="175">
        <v>12</v>
      </c>
      <c r="F240" s="586"/>
      <c r="G240" s="351"/>
      <c r="H240" s="640"/>
      <c r="I240" s="627"/>
    </row>
    <row r="241" spans="2:9" x14ac:dyDescent="0.25">
      <c r="B241" s="104" t="s">
        <v>1674</v>
      </c>
      <c r="C241" s="184" t="s">
        <v>345</v>
      </c>
      <c r="D241" s="175">
        <v>20</v>
      </c>
      <c r="F241" s="586"/>
      <c r="G241" s="351"/>
      <c r="H241" s="640"/>
      <c r="I241" s="627"/>
    </row>
    <row r="242" spans="2:9" x14ac:dyDescent="0.25">
      <c r="B242" s="104" t="s">
        <v>1675</v>
      </c>
      <c r="C242" s="184" t="s">
        <v>357</v>
      </c>
      <c r="D242" s="175">
        <v>12</v>
      </c>
      <c r="F242" s="586"/>
      <c r="G242" s="351"/>
      <c r="H242" s="640"/>
      <c r="I242" s="627"/>
    </row>
    <row r="243" spans="2:9" x14ac:dyDescent="0.25">
      <c r="B243" s="104" t="s">
        <v>1676</v>
      </c>
      <c r="C243" s="184" t="s">
        <v>349</v>
      </c>
      <c r="D243" s="175">
        <v>22</v>
      </c>
      <c r="F243" s="586"/>
      <c r="G243" s="351"/>
      <c r="H243" s="640"/>
      <c r="I243" s="627"/>
    </row>
    <row r="244" spans="2:9" x14ac:dyDescent="0.25">
      <c r="B244" s="104" t="s">
        <v>1677</v>
      </c>
      <c r="C244" s="184" t="s">
        <v>356</v>
      </c>
      <c r="D244" s="175">
        <v>8</v>
      </c>
      <c r="F244" s="586"/>
      <c r="G244" s="351"/>
      <c r="H244" s="640"/>
      <c r="I244" s="627"/>
    </row>
    <row r="245" spans="2:9" x14ac:dyDescent="0.25">
      <c r="B245" s="104" t="s">
        <v>1678</v>
      </c>
      <c r="C245" s="184" t="s">
        <v>247</v>
      </c>
      <c r="D245" s="175">
        <v>12</v>
      </c>
      <c r="F245" s="586"/>
      <c r="G245" s="351"/>
      <c r="H245" s="640"/>
      <c r="I245" s="627"/>
    </row>
    <row r="246" spans="2:9" ht="15" x14ac:dyDescent="0.25">
      <c r="B246" s="104" t="s">
        <v>1661</v>
      </c>
      <c r="C246" s="213" t="s">
        <v>347</v>
      </c>
      <c r="D246" s="196">
        <f>SUM(D247:D250)</f>
        <v>50</v>
      </c>
      <c r="E246" s="196"/>
      <c r="F246" s="588">
        <f>SUM(F247:F250)</f>
        <v>0</v>
      </c>
      <c r="G246" s="351"/>
      <c r="H246" s="640"/>
      <c r="I246" s="627"/>
    </row>
    <row r="247" spans="2:9" x14ac:dyDescent="0.25">
      <c r="B247" s="104" t="s">
        <v>1680</v>
      </c>
      <c r="C247" s="184" t="s">
        <v>348</v>
      </c>
      <c r="D247" s="175">
        <v>8</v>
      </c>
      <c r="F247" s="586"/>
      <c r="G247" s="351"/>
      <c r="H247" s="640"/>
      <c r="I247" s="627"/>
    </row>
    <row r="248" spans="2:9" x14ac:dyDescent="0.25">
      <c r="B248" s="104" t="s">
        <v>1681</v>
      </c>
      <c r="C248" s="184" t="s">
        <v>245</v>
      </c>
      <c r="D248" s="175">
        <v>15</v>
      </c>
      <c r="F248" s="586"/>
      <c r="G248" s="351"/>
      <c r="H248" s="640"/>
      <c r="I248" s="627"/>
    </row>
    <row r="249" spans="2:9" x14ac:dyDescent="0.25">
      <c r="B249" s="104" t="s">
        <v>1682</v>
      </c>
      <c r="C249" s="184" t="s">
        <v>246</v>
      </c>
      <c r="D249" s="175">
        <v>15</v>
      </c>
      <c r="F249" s="586"/>
      <c r="G249" s="351"/>
      <c r="H249" s="640"/>
      <c r="I249" s="627"/>
    </row>
    <row r="250" spans="2:9" x14ac:dyDescent="0.25">
      <c r="B250" s="104" t="s">
        <v>1683</v>
      </c>
      <c r="C250" s="184" t="s">
        <v>345</v>
      </c>
      <c r="D250" s="175">
        <v>12</v>
      </c>
      <c r="F250" s="586"/>
      <c r="G250" s="351"/>
      <c r="H250" s="640"/>
      <c r="I250" s="627"/>
    </row>
    <row r="251" spans="2:9" x14ac:dyDescent="0.25">
      <c r="B251" s="104" t="s">
        <v>1679</v>
      </c>
      <c r="C251" s="213" t="s">
        <v>282</v>
      </c>
      <c r="D251" s="196">
        <f>SUM(D252:D253)</f>
        <v>380</v>
      </c>
      <c r="E251" s="219"/>
      <c r="F251" s="588">
        <f>SUM(F252:F253)</f>
        <v>0</v>
      </c>
      <c r="G251" s="351" t="s">
        <v>840</v>
      </c>
      <c r="H251" s="640"/>
      <c r="I251" s="627"/>
    </row>
    <row r="252" spans="2:9" x14ac:dyDescent="0.25">
      <c r="B252" s="104" t="s">
        <v>1686</v>
      </c>
      <c r="C252" s="184" t="s">
        <v>258</v>
      </c>
      <c r="D252" s="175">
        <v>80</v>
      </c>
      <c r="F252" s="586"/>
      <c r="G252" s="351"/>
      <c r="H252" s="640"/>
      <c r="I252" s="627"/>
    </row>
    <row r="253" spans="2:9" x14ac:dyDescent="0.25">
      <c r="B253" s="104" t="s">
        <v>1687</v>
      </c>
      <c r="C253" s="184" t="s">
        <v>844</v>
      </c>
      <c r="D253" s="175">
        <v>300</v>
      </c>
      <c r="F253" s="586"/>
      <c r="G253" s="351"/>
      <c r="H253" s="640"/>
      <c r="I253" s="627"/>
    </row>
    <row r="254" spans="2:9" ht="15" x14ac:dyDescent="0.25">
      <c r="B254" s="104" t="s">
        <v>1684</v>
      </c>
      <c r="C254" s="213" t="s">
        <v>344</v>
      </c>
      <c r="D254" s="196">
        <f>SUM(D255:D260)</f>
        <v>76</v>
      </c>
      <c r="E254" s="196"/>
      <c r="F254" s="588">
        <f>SUM(F255:F260)</f>
        <v>0</v>
      </c>
      <c r="G254" s="351" t="s">
        <v>839</v>
      </c>
      <c r="H254" s="640"/>
      <c r="I254" s="627"/>
    </row>
    <row r="255" spans="2:9" x14ac:dyDescent="0.25">
      <c r="B255" s="104" t="s">
        <v>1688</v>
      </c>
      <c r="C255" s="184" t="s">
        <v>268</v>
      </c>
      <c r="D255" s="175">
        <f>2*26</f>
        <v>52</v>
      </c>
      <c r="F255" s="586"/>
      <c r="G255" s="351"/>
      <c r="H255" s="640"/>
      <c r="I255" s="627"/>
    </row>
    <row r="256" spans="2:9" x14ac:dyDescent="0.25">
      <c r="B256" s="104" t="s">
        <v>1689</v>
      </c>
      <c r="C256" s="188" t="s">
        <v>106</v>
      </c>
      <c r="D256" s="175">
        <v>2</v>
      </c>
      <c r="F256" s="586"/>
      <c r="G256" s="351"/>
      <c r="H256" s="640"/>
      <c r="I256" s="627"/>
    </row>
    <row r="257" spans="2:9" x14ac:dyDescent="0.25">
      <c r="B257" s="104" t="s">
        <v>1690</v>
      </c>
      <c r="C257" s="188" t="s">
        <v>61</v>
      </c>
      <c r="D257" s="175">
        <v>2</v>
      </c>
      <c r="F257" s="586"/>
      <c r="G257" s="351"/>
      <c r="H257" s="640"/>
      <c r="I257" s="627"/>
    </row>
    <row r="258" spans="2:9" x14ac:dyDescent="0.25">
      <c r="B258" s="104" t="s">
        <v>1691</v>
      </c>
      <c r="C258" s="188" t="s">
        <v>269</v>
      </c>
      <c r="D258" s="175">
        <v>15</v>
      </c>
      <c r="F258" s="586"/>
      <c r="G258" s="351"/>
      <c r="H258" s="640"/>
      <c r="I258" s="627"/>
    </row>
    <row r="259" spans="2:9" x14ac:dyDescent="0.25">
      <c r="B259" s="104" t="s">
        <v>1692</v>
      </c>
      <c r="C259" s="188" t="s">
        <v>259</v>
      </c>
      <c r="D259" s="175">
        <v>3</v>
      </c>
      <c r="F259" s="586"/>
      <c r="G259" s="351"/>
      <c r="H259" s="640"/>
      <c r="I259" s="627"/>
    </row>
    <row r="260" spans="2:9" x14ac:dyDescent="0.25">
      <c r="B260" s="104" t="s">
        <v>1693</v>
      </c>
      <c r="C260" s="188" t="s">
        <v>61</v>
      </c>
      <c r="D260" s="175">
        <v>2</v>
      </c>
      <c r="F260" s="586"/>
      <c r="G260" s="351"/>
      <c r="H260" s="640"/>
      <c r="I260" s="627"/>
    </row>
    <row r="261" spans="2:9" x14ac:dyDescent="0.25">
      <c r="B261" s="104" t="s">
        <v>1685</v>
      </c>
      <c r="C261" s="218" t="s">
        <v>845</v>
      </c>
      <c r="D261" s="196">
        <v>26</v>
      </c>
      <c r="F261" s="586"/>
      <c r="G261" s="351" t="s">
        <v>841</v>
      </c>
      <c r="H261" s="640"/>
      <c r="I261" s="627"/>
    </row>
    <row r="262" spans="2:9" ht="15" x14ac:dyDescent="0.25">
      <c r="B262" s="104" t="s">
        <v>1694</v>
      </c>
      <c r="C262" s="218" t="s">
        <v>859</v>
      </c>
      <c r="D262" s="196">
        <f>SUM(D263:D265)</f>
        <v>96</v>
      </c>
      <c r="E262" s="196"/>
      <c r="F262" s="588">
        <f>SUM(F263:F265)</f>
        <v>0</v>
      </c>
      <c r="G262" s="351"/>
      <c r="H262" s="640"/>
      <c r="I262" s="627"/>
    </row>
    <row r="263" spans="2:9" x14ac:dyDescent="0.25">
      <c r="B263" s="104" t="s">
        <v>1696</v>
      </c>
      <c r="C263" s="188" t="s">
        <v>856</v>
      </c>
      <c r="D263" s="175">
        <v>36</v>
      </c>
      <c r="F263" s="586"/>
      <c r="G263" s="351"/>
      <c r="H263" s="640"/>
      <c r="I263" s="627"/>
    </row>
    <row r="264" spans="2:9" x14ac:dyDescent="0.25">
      <c r="B264" s="104" t="s">
        <v>1697</v>
      </c>
      <c r="C264" s="188" t="s">
        <v>857</v>
      </c>
      <c r="D264" s="175">
        <v>36</v>
      </c>
      <c r="F264" s="586"/>
      <c r="G264" s="351"/>
      <c r="H264" s="640"/>
      <c r="I264" s="627"/>
    </row>
    <row r="265" spans="2:9" x14ac:dyDescent="0.25">
      <c r="B265" s="104" t="s">
        <v>1698</v>
      </c>
      <c r="C265" s="188" t="s">
        <v>350</v>
      </c>
      <c r="D265" s="175">
        <v>24</v>
      </c>
      <c r="F265" s="586"/>
      <c r="G265" s="351"/>
      <c r="H265" s="640"/>
      <c r="I265" s="627"/>
    </row>
    <row r="266" spans="2:9" ht="15" x14ac:dyDescent="0.25">
      <c r="B266" s="104" t="s">
        <v>1695</v>
      </c>
      <c r="C266" s="218" t="s">
        <v>860</v>
      </c>
      <c r="D266" s="196">
        <f>SUM(D267:D269)</f>
        <v>38</v>
      </c>
      <c r="E266" s="196"/>
      <c r="F266" s="588">
        <f>SUM(F267:F269)</f>
        <v>0</v>
      </c>
      <c r="G266" s="351" t="s">
        <v>833</v>
      </c>
      <c r="H266" s="640"/>
      <c r="I266" s="627"/>
    </row>
    <row r="267" spans="2:9" x14ac:dyDescent="0.25">
      <c r="B267" s="104" t="s">
        <v>1700</v>
      </c>
      <c r="C267" s="188" t="s">
        <v>856</v>
      </c>
      <c r="D267" s="175">
        <v>18</v>
      </c>
      <c r="F267" s="586"/>
      <c r="G267" s="351"/>
      <c r="H267" s="640"/>
      <c r="I267" s="627"/>
    </row>
    <row r="268" spans="2:9" x14ac:dyDescent="0.25">
      <c r="B268" s="104" t="s">
        <v>1701</v>
      </c>
      <c r="C268" s="188" t="s">
        <v>858</v>
      </c>
      <c r="D268" s="175">
        <v>16</v>
      </c>
      <c r="F268" s="586"/>
      <c r="G268" s="351"/>
      <c r="H268" s="640"/>
      <c r="I268" s="627"/>
    </row>
    <row r="269" spans="2:9" x14ac:dyDescent="0.25">
      <c r="B269" s="104" t="s">
        <v>1702</v>
      </c>
      <c r="C269" s="188" t="s">
        <v>744</v>
      </c>
      <c r="D269" s="175">
        <v>4</v>
      </c>
      <c r="F269" s="586"/>
      <c r="G269" s="351"/>
      <c r="H269" s="640"/>
      <c r="I269" s="627"/>
    </row>
    <row r="270" spans="2:9" x14ac:dyDescent="0.25">
      <c r="B270" s="104" t="s">
        <v>1699</v>
      </c>
      <c r="C270" s="218" t="s">
        <v>260</v>
      </c>
      <c r="D270" s="196">
        <v>8</v>
      </c>
      <c r="E270" s="219"/>
      <c r="F270" s="679"/>
      <c r="G270" s="351" t="s">
        <v>833</v>
      </c>
      <c r="H270" s="640"/>
      <c r="I270" s="627"/>
    </row>
    <row r="271" spans="2:9" x14ac:dyDescent="0.25">
      <c r="B271" s="104" t="s">
        <v>1703</v>
      </c>
      <c r="C271" s="218" t="s">
        <v>280</v>
      </c>
      <c r="D271" s="196">
        <f>SUM(D272:D275)</f>
        <v>144</v>
      </c>
      <c r="E271" s="219"/>
      <c r="F271" s="588">
        <f>SUM(F272:F275)</f>
        <v>0</v>
      </c>
      <c r="G271" s="351"/>
      <c r="H271" s="640"/>
      <c r="I271" s="627"/>
    </row>
    <row r="272" spans="2:9" x14ac:dyDescent="0.25">
      <c r="B272" s="104" t="s">
        <v>1705</v>
      </c>
      <c r="C272" s="188" t="s">
        <v>275</v>
      </c>
      <c r="D272" s="175">
        <v>50</v>
      </c>
      <c r="F272" s="586"/>
      <c r="G272" s="351" t="s">
        <v>868</v>
      </c>
      <c r="H272" s="640"/>
      <c r="I272" s="627"/>
    </row>
    <row r="273" spans="2:9" x14ac:dyDescent="0.25">
      <c r="B273" s="104" t="s">
        <v>1706</v>
      </c>
      <c r="C273" s="139" t="s">
        <v>279</v>
      </c>
      <c r="D273" s="175">
        <v>12</v>
      </c>
      <c r="F273" s="586"/>
      <c r="G273" s="351" t="s">
        <v>833</v>
      </c>
      <c r="H273" s="640"/>
      <c r="I273" s="627"/>
    </row>
    <row r="274" spans="2:9" x14ac:dyDescent="0.25">
      <c r="B274" s="104" t="s">
        <v>1707</v>
      </c>
      <c r="C274" s="142" t="s">
        <v>278</v>
      </c>
      <c r="D274" s="175">
        <v>70</v>
      </c>
      <c r="F274" s="586"/>
      <c r="G274" s="351"/>
      <c r="H274" s="640"/>
      <c r="I274" s="627"/>
    </row>
    <row r="275" spans="2:9" x14ac:dyDescent="0.25">
      <c r="B275" s="104" t="s">
        <v>1708</v>
      </c>
      <c r="C275" s="142" t="s">
        <v>76</v>
      </c>
      <c r="D275" s="175">
        <v>12</v>
      </c>
      <c r="F275" s="586"/>
      <c r="G275" s="351"/>
      <c r="H275" s="640"/>
      <c r="I275" s="627"/>
    </row>
    <row r="276" spans="2:9" x14ac:dyDescent="0.25">
      <c r="B276" s="104" t="s">
        <v>1704</v>
      </c>
      <c r="C276" s="39" t="s">
        <v>281</v>
      </c>
      <c r="D276" s="196">
        <f>SUM(D277:D278)</f>
        <v>30</v>
      </c>
      <c r="E276" s="219"/>
      <c r="F276" s="588">
        <f>SUM(F277:F278)</f>
        <v>0</v>
      </c>
      <c r="G276" s="351"/>
      <c r="H276" s="640"/>
      <c r="I276" s="627"/>
    </row>
    <row r="277" spans="2:9" x14ac:dyDescent="0.25">
      <c r="B277" s="104" t="s">
        <v>1710</v>
      </c>
      <c r="C277" s="139" t="s">
        <v>77</v>
      </c>
      <c r="D277" s="175">
        <v>12</v>
      </c>
      <c r="F277" s="586"/>
      <c r="G277" s="351" t="s">
        <v>833</v>
      </c>
      <c r="H277" s="640"/>
      <c r="I277" s="627"/>
    </row>
    <row r="278" spans="2:9" x14ac:dyDescent="0.25">
      <c r="B278" s="104" t="s">
        <v>1711</v>
      </c>
      <c r="C278" s="179" t="s">
        <v>78</v>
      </c>
      <c r="D278" s="175">
        <v>18</v>
      </c>
      <c r="F278" s="586"/>
      <c r="G278" s="351" t="s">
        <v>839</v>
      </c>
      <c r="H278" s="640"/>
      <c r="I278" s="627"/>
    </row>
    <row r="279" spans="2:9" x14ac:dyDescent="0.25">
      <c r="B279" s="104" t="s">
        <v>1709</v>
      </c>
      <c r="C279" s="133" t="s">
        <v>79</v>
      </c>
      <c r="D279" s="196">
        <f>SUM(D280:D281)</f>
        <v>76</v>
      </c>
      <c r="E279" s="219"/>
      <c r="F279" s="588">
        <f>SUM(F280:F281)</f>
        <v>0</v>
      </c>
      <c r="G279" s="351"/>
      <c r="H279" s="640"/>
      <c r="I279" s="627"/>
    </row>
    <row r="280" spans="2:9" x14ac:dyDescent="0.25">
      <c r="B280" s="104" t="s">
        <v>1713</v>
      </c>
      <c r="C280" s="142" t="s">
        <v>358</v>
      </c>
      <c r="D280" s="175">
        <v>20</v>
      </c>
      <c r="F280" s="586"/>
      <c r="G280" s="351" t="s">
        <v>839</v>
      </c>
      <c r="H280" s="640"/>
      <c r="I280" s="627"/>
    </row>
    <row r="281" spans="2:9" x14ac:dyDescent="0.25">
      <c r="B281" s="104" t="s">
        <v>1714</v>
      </c>
      <c r="C281" s="142" t="s">
        <v>1731</v>
      </c>
      <c r="D281" s="175">
        <f>7*8</f>
        <v>56</v>
      </c>
      <c r="F281" s="586"/>
      <c r="G281" s="351"/>
      <c r="H281" s="640"/>
      <c r="I281" s="627"/>
    </row>
    <row r="282" spans="2:9" ht="15" x14ac:dyDescent="0.25">
      <c r="B282" s="104" t="s">
        <v>1712</v>
      </c>
      <c r="C282" s="133" t="s">
        <v>283</v>
      </c>
      <c r="D282" s="196">
        <f>SUM(D283:D294)</f>
        <v>298</v>
      </c>
      <c r="E282" s="196"/>
      <c r="F282" s="588">
        <f>SUM(F283:F294)</f>
        <v>0</v>
      </c>
      <c r="G282" s="351"/>
      <c r="H282" s="640"/>
      <c r="I282" s="627"/>
    </row>
    <row r="283" spans="2:9" x14ac:dyDescent="0.25">
      <c r="B283" s="104" t="s">
        <v>1715</v>
      </c>
      <c r="C283" s="132" t="s">
        <v>284</v>
      </c>
      <c r="D283" s="175">
        <v>30</v>
      </c>
      <c r="F283" s="695"/>
      <c r="G283" s="351"/>
      <c r="H283" s="640"/>
      <c r="I283" s="627"/>
    </row>
    <row r="284" spans="2:9" x14ac:dyDescent="0.25">
      <c r="B284" s="104" t="s">
        <v>1716</v>
      </c>
      <c r="C284" s="132" t="s">
        <v>360</v>
      </c>
      <c r="D284" s="175">
        <v>8</v>
      </c>
      <c r="F284" s="695"/>
      <c r="G284" s="351"/>
      <c r="H284" s="640"/>
      <c r="I284" s="627"/>
    </row>
    <row r="285" spans="2:9" x14ac:dyDescent="0.25">
      <c r="B285" s="104" t="s">
        <v>1717</v>
      </c>
      <c r="C285" s="132" t="s">
        <v>362</v>
      </c>
      <c r="D285" s="175">
        <v>20</v>
      </c>
      <c r="F285" s="695"/>
      <c r="G285" s="351"/>
      <c r="H285" s="640"/>
      <c r="I285" s="627"/>
    </row>
    <row r="286" spans="2:9" x14ac:dyDescent="0.25">
      <c r="B286" s="104" t="s">
        <v>1718</v>
      </c>
      <c r="C286" s="132" t="s">
        <v>367</v>
      </c>
      <c r="D286" s="175">
        <v>30</v>
      </c>
      <c r="F286" s="695"/>
      <c r="G286" s="351"/>
      <c r="H286" s="640"/>
      <c r="I286" s="627"/>
    </row>
    <row r="287" spans="2:9" ht="15" x14ac:dyDescent="0.25">
      <c r="B287" s="104" t="s">
        <v>1719</v>
      </c>
      <c r="C287" s="354" t="s">
        <v>1378</v>
      </c>
      <c r="D287" s="194">
        <v>15</v>
      </c>
      <c r="E287" s="80"/>
      <c r="F287" s="695"/>
      <c r="G287" s="351"/>
      <c r="H287" s="640"/>
      <c r="I287" s="627"/>
    </row>
    <row r="288" spans="2:9" ht="15" x14ac:dyDescent="0.25">
      <c r="B288" s="104" t="s">
        <v>1720</v>
      </c>
      <c r="C288" s="354" t="s">
        <v>1376</v>
      </c>
      <c r="D288" s="194">
        <v>8</v>
      </c>
      <c r="E288" s="80"/>
      <c r="F288" s="695"/>
      <c r="G288" s="351"/>
      <c r="H288" s="640"/>
      <c r="I288" s="627"/>
    </row>
    <row r="289" spans="1:9" x14ac:dyDescent="0.25">
      <c r="B289" s="104" t="s">
        <v>1721</v>
      </c>
      <c r="C289" s="132" t="s">
        <v>82</v>
      </c>
      <c r="D289" s="175">
        <v>30</v>
      </c>
      <c r="F289" s="695"/>
      <c r="G289" s="351"/>
      <c r="H289" s="640"/>
      <c r="I289" s="627"/>
    </row>
    <row r="290" spans="1:9" x14ac:dyDescent="0.25">
      <c r="B290" s="104" t="s">
        <v>1722</v>
      </c>
      <c r="C290" s="132" t="s">
        <v>83</v>
      </c>
      <c r="D290" s="175">
        <v>60</v>
      </c>
      <c r="F290" s="695"/>
      <c r="G290" s="351"/>
      <c r="H290" s="640"/>
      <c r="I290" s="627"/>
    </row>
    <row r="291" spans="1:9" x14ac:dyDescent="0.25">
      <c r="B291" s="104" t="s">
        <v>1723</v>
      </c>
      <c r="C291" s="132" t="s">
        <v>84</v>
      </c>
      <c r="D291" s="175">
        <v>35</v>
      </c>
      <c r="F291" s="695"/>
      <c r="G291" s="351"/>
      <c r="H291" s="640"/>
      <c r="I291" s="627"/>
    </row>
    <row r="292" spans="1:9" x14ac:dyDescent="0.25">
      <c r="B292" s="104" t="s">
        <v>1724</v>
      </c>
      <c r="C292" s="132" t="s">
        <v>85</v>
      </c>
      <c r="D292" s="175">
        <v>30</v>
      </c>
      <c r="F292" s="695"/>
      <c r="G292" s="351"/>
      <c r="H292" s="640"/>
      <c r="I292" s="627"/>
    </row>
    <row r="293" spans="1:9" x14ac:dyDescent="0.25">
      <c r="B293" s="104" t="s">
        <v>1725</v>
      </c>
      <c r="C293" s="132" t="s">
        <v>86</v>
      </c>
      <c r="D293" s="175">
        <v>20</v>
      </c>
      <c r="F293" s="695"/>
      <c r="G293" s="351"/>
      <c r="H293" s="640"/>
      <c r="I293" s="627"/>
    </row>
    <row r="294" spans="1:9" x14ac:dyDescent="0.25">
      <c r="B294" s="104" t="s">
        <v>1726</v>
      </c>
      <c r="C294" s="132" t="s">
        <v>291</v>
      </c>
      <c r="D294" s="175">
        <v>12</v>
      </c>
      <c r="F294" s="695"/>
      <c r="G294" s="696"/>
      <c r="H294" s="697"/>
      <c r="I294" s="627"/>
    </row>
    <row r="295" spans="1:9" x14ac:dyDescent="0.25">
      <c r="F295" s="576"/>
      <c r="G295" s="351"/>
      <c r="H295" s="640"/>
      <c r="I295" s="627"/>
    </row>
    <row r="296" spans="1:9" x14ac:dyDescent="0.25">
      <c r="A296" s="222"/>
      <c r="B296" s="90" t="s">
        <v>274</v>
      </c>
      <c r="C296" s="90" t="s">
        <v>293</v>
      </c>
      <c r="D296" s="211">
        <f>5000*0.22</f>
        <v>1100</v>
      </c>
      <c r="E296" s="223"/>
      <c r="F296" s="603"/>
      <c r="G296" s="351"/>
      <c r="H296" s="640"/>
      <c r="I296" s="627"/>
    </row>
    <row r="297" spans="1:9" x14ac:dyDescent="0.25">
      <c r="B297" s="316"/>
      <c r="C297" s="316"/>
      <c r="D297" s="224"/>
      <c r="F297" s="576"/>
      <c r="G297" s="351"/>
      <c r="H297" s="640"/>
      <c r="I297" s="627"/>
    </row>
    <row r="298" spans="1:9" x14ac:dyDescent="0.25">
      <c r="A298" s="209"/>
      <c r="B298" s="210" t="s">
        <v>285</v>
      </c>
      <c r="C298" s="210" t="s">
        <v>1455</v>
      </c>
      <c r="D298" s="211">
        <f>45*30</f>
        <v>1350</v>
      </c>
      <c r="E298" s="223"/>
      <c r="F298" s="603"/>
      <c r="G298" s="351" t="s">
        <v>1367</v>
      </c>
      <c r="H298" s="640"/>
      <c r="I298" s="627"/>
    </row>
    <row r="299" spans="1:9" x14ac:dyDescent="0.25">
      <c r="A299" s="88"/>
      <c r="B299" s="318"/>
      <c r="C299" s="318"/>
      <c r="D299" s="215"/>
      <c r="E299" s="219"/>
      <c r="F299" s="626"/>
      <c r="G299" s="351"/>
      <c r="H299" s="640"/>
      <c r="I299" s="627"/>
    </row>
    <row r="300" spans="1:9" x14ac:dyDescent="0.25">
      <c r="A300" s="209"/>
      <c r="B300" s="210" t="s">
        <v>286</v>
      </c>
      <c r="C300" s="210" t="s">
        <v>822</v>
      </c>
      <c r="D300" s="211">
        <v>30</v>
      </c>
      <c r="E300" s="223"/>
      <c r="F300" s="603"/>
      <c r="G300" s="351" t="s">
        <v>1374</v>
      </c>
      <c r="H300" s="640"/>
      <c r="I300" s="698"/>
    </row>
    <row r="301" spans="1:9" s="336" customFormat="1" x14ac:dyDescent="0.25">
      <c r="A301" s="225"/>
      <c r="B301" s="225"/>
      <c r="C301" s="225"/>
      <c r="D301" s="254"/>
      <c r="E301" s="254"/>
      <c r="F301" s="254"/>
      <c r="G301" s="353"/>
      <c r="H301" s="353"/>
    </row>
    <row r="302" spans="1:9" s="336" customFormat="1" x14ac:dyDescent="0.25">
      <c r="A302" s="225"/>
      <c r="B302" s="225"/>
      <c r="C302" s="225"/>
      <c r="D302" s="254"/>
      <c r="E302" s="254"/>
      <c r="F302" s="254"/>
      <c r="G302" s="353"/>
      <c r="H302" s="353"/>
      <c r="I302" s="80"/>
    </row>
    <row r="303" spans="1:9" x14ac:dyDescent="0.25">
      <c r="A303" s="88"/>
      <c r="B303" s="88"/>
      <c r="C303" s="88"/>
      <c r="D303" s="219"/>
      <c r="E303" s="219"/>
      <c r="F303" s="219"/>
    </row>
    <row r="304" spans="1:9" x14ac:dyDescent="0.25">
      <c r="A304" s="111"/>
      <c r="B304" s="111"/>
      <c r="C304" s="136" t="s">
        <v>242</v>
      </c>
      <c r="D304" s="323" t="s">
        <v>62</v>
      </c>
      <c r="E304" s="166"/>
      <c r="F304" s="166"/>
    </row>
    <row r="305" spans="1:9" ht="15" x14ac:dyDescent="0.25">
      <c r="A305" s="104"/>
      <c r="B305" s="104"/>
      <c r="C305" s="185" t="s">
        <v>63</v>
      </c>
      <c r="D305" s="199">
        <v>18</v>
      </c>
      <c r="E305" s="170"/>
      <c r="F305" s="321"/>
      <c r="G305" s="350"/>
      <c r="H305" s="350"/>
    </row>
    <row r="306" spans="1:9" ht="15" x14ac:dyDescent="0.25">
      <c r="A306" s="104"/>
      <c r="B306" s="104"/>
      <c r="C306" s="185" t="s">
        <v>64</v>
      </c>
      <c r="D306" s="199" t="s">
        <v>1558</v>
      </c>
      <c r="E306" s="170"/>
      <c r="F306" s="321"/>
      <c r="G306" s="350"/>
      <c r="H306" s="350"/>
    </row>
    <row r="307" spans="1:9" ht="15" x14ac:dyDescent="0.25">
      <c r="A307" s="104"/>
      <c r="B307" s="104"/>
      <c r="C307" s="185" t="s">
        <v>65</v>
      </c>
      <c r="D307" s="199" t="s">
        <v>66</v>
      </c>
      <c r="E307" s="170"/>
      <c r="F307" s="321"/>
      <c r="G307" s="350"/>
      <c r="H307" s="350"/>
    </row>
    <row r="308" spans="1:9" ht="15" x14ac:dyDescent="0.25">
      <c r="A308" s="104"/>
      <c r="B308" s="104"/>
      <c r="C308" s="185" t="s">
        <v>67</v>
      </c>
      <c r="D308" s="199">
        <v>15</v>
      </c>
      <c r="E308" s="170"/>
      <c r="F308" s="321"/>
      <c r="G308" s="350"/>
      <c r="H308" s="350"/>
    </row>
    <row r="309" spans="1:9" ht="15" x14ac:dyDescent="0.25">
      <c r="A309" s="104"/>
      <c r="B309" s="104"/>
      <c r="C309" s="186" t="s">
        <v>68</v>
      </c>
      <c r="D309" s="199">
        <v>25</v>
      </c>
      <c r="E309" s="170"/>
      <c r="F309" s="321"/>
      <c r="G309" s="351"/>
      <c r="H309" s="351"/>
    </row>
    <row r="310" spans="1:9" ht="15" x14ac:dyDescent="0.25">
      <c r="A310" s="104"/>
      <c r="B310" s="104"/>
      <c r="C310" s="186" t="s">
        <v>69</v>
      </c>
      <c r="D310" s="199">
        <v>30</v>
      </c>
      <c r="E310" s="172"/>
      <c r="F310" s="321"/>
      <c r="G310" s="350"/>
      <c r="H310" s="350"/>
    </row>
    <row r="311" spans="1:9" ht="15" x14ac:dyDescent="0.25">
      <c r="A311" s="104"/>
      <c r="B311" s="104"/>
      <c r="C311" s="186" t="s">
        <v>70</v>
      </c>
      <c r="D311" s="199">
        <v>35</v>
      </c>
      <c r="E311" s="170"/>
      <c r="F311" s="321"/>
      <c r="G311" s="350"/>
      <c r="H311" s="350"/>
    </row>
    <row r="312" spans="1:9" ht="15" x14ac:dyDescent="0.25">
      <c r="A312" s="104"/>
      <c r="B312" s="104"/>
      <c r="C312" s="185" t="s">
        <v>71</v>
      </c>
      <c r="D312" s="199" t="s">
        <v>66</v>
      </c>
      <c r="E312" s="175"/>
      <c r="F312" s="321"/>
      <c r="G312" s="352"/>
      <c r="H312" s="352"/>
    </row>
    <row r="313" spans="1:9" ht="15" x14ac:dyDescent="0.25">
      <c r="A313" s="104"/>
      <c r="B313" s="104"/>
      <c r="C313" s="185" t="s">
        <v>72</v>
      </c>
      <c r="D313" s="199">
        <v>10</v>
      </c>
      <c r="E313" s="175"/>
      <c r="F313" s="321"/>
      <c r="G313" s="352"/>
      <c r="H313" s="352"/>
    </row>
    <row r="314" spans="1:9" ht="15" x14ac:dyDescent="0.25">
      <c r="A314" s="104"/>
      <c r="B314" s="104"/>
      <c r="C314" s="187"/>
      <c r="D314" s="200"/>
      <c r="E314" s="175"/>
      <c r="F314" s="165"/>
    </row>
    <row r="315" spans="1:9" x14ac:dyDescent="0.25">
      <c r="A315" s="111"/>
      <c r="B315" s="111"/>
      <c r="C315" s="136" t="s">
        <v>73</v>
      </c>
      <c r="D315" s="323" t="s">
        <v>62</v>
      </c>
      <c r="E315" s="166"/>
      <c r="F315" s="166"/>
    </row>
    <row r="316" spans="1:9" ht="15" x14ac:dyDescent="0.25">
      <c r="A316" s="104"/>
      <c r="B316" s="104"/>
      <c r="C316" s="139" t="s">
        <v>305</v>
      </c>
      <c r="D316" s="199">
        <v>40</v>
      </c>
      <c r="E316" s="170"/>
      <c r="F316" s="322"/>
      <c r="G316" s="351"/>
      <c r="H316" s="351"/>
    </row>
    <row r="317" spans="1:9" ht="15" x14ac:dyDescent="0.25">
      <c r="A317" s="104"/>
      <c r="B317" s="104"/>
      <c r="C317" s="139" t="s">
        <v>74</v>
      </c>
      <c r="D317" s="199">
        <v>12</v>
      </c>
      <c r="E317" s="170"/>
      <c r="F317" s="322"/>
      <c r="G317" s="351"/>
      <c r="H317" s="351"/>
    </row>
    <row r="318" spans="1:9" ht="15" x14ac:dyDescent="0.25">
      <c r="A318" s="104"/>
      <c r="B318" s="104"/>
      <c r="C318" s="139" t="s">
        <v>75</v>
      </c>
      <c r="D318" s="199">
        <v>12</v>
      </c>
      <c r="E318" s="172"/>
      <c r="F318" s="322"/>
      <c r="G318" s="351"/>
      <c r="H318" s="351"/>
    </row>
    <row r="319" spans="1:9" ht="15" x14ac:dyDescent="0.25">
      <c r="A319" s="104"/>
      <c r="B319" s="104"/>
      <c r="C319" s="139"/>
      <c r="D319" s="334"/>
      <c r="E319" s="172"/>
      <c r="F319" s="322"/>
      <c r="G319" s="351"/>
      <c r="H319" s="351"/>
      <c r="I319" s="127"/>
    </row>
    <row r="320" spans="1:9" ht="15" x14ac:dyDescent="0.25">
      <c r="A320" s="126"/>
      <c r="B320" s="104"/>
      <c r="C320" s="140"/>
      <c r="D320" s="158"/>
      <c r="E320" s="170"/>
      <c r="F320" s="153"/>
      <c r="I320" s="127"/>
    </row>
    <row r="321" spans="1:9" x14ac:dyDescent="0.25">
      <c r="A321" s="274"/>
      <c r="B321" s="231"/>
      <c r="C321" s="144" t="s">
        <v>759</v>
      </c>
      <c r="D321" s="162"/>
      <c r="E321" s="162"/>
      <c r="F321" s="162"/>
    </row>
    <row r="323" spans="1:9" x14ac:dyDescent="0.25">
      <c r="A323" s="149"/>
      <c r="B323" s="149"/>
      <c r="C323" s="59" t="s">
        <v>758</v>
      </c>
      <c r="D323" s="246"/>
      <c r="E323" s="246"/>
      <c r="F323" s="246"/>
    </row>
    <row r="324" spans="1:9" x14ac:dyDescent="0.25">
      <c r="C324" s="5" t="s">
        <v>46</v>
      </c>
      <c r="D324" s="164">
        <f>+D12+D16+D31+D39+D51+D59+D69+D112+D119</f>
        <v>2211</v>
      </c>
      <c r="F324" s="164">
        <f>+F12+F16+F31+F39+F51+F59+F69+F112+F119</f>
        <v>0</v>
      </c>
    </row>
    <row r="325" spans="1:9" x14ac:dyDescent="0.3">
      <c r="C325" s="47" t="s">
        <v>47</v>
      </c>
      <c r="D325" s="164">
        <f>+D191</f>
        <v>215</v>
      </c>
      <c r="F325" s="164">
        <f>+F191</f>
        <v>0</v>
      </c>
    </row>
    <row r="326" spans="1:9" x14ac:dyDescent="0.3">
      <c r="C326" s="47" t="s">
        <v>48</v>
      </c>
      <c r="D326" s="164">
        <f>+D127</f>
        <v>953</v>
      </c>
      <c r="F326" s="164">
        <f>+F127</f>
        <v>0</v>
      </c>
    </row>
    <row r="327" spans="1:9" x14ac:dyDescent="0.3">
      <c r="C327" s="47" t="s">
        <v>49</v>
      </c>
      <c r="D327" s="164">
        <f>+D200+D209+D215</f>
        <v>428</v>
      </c>
      <c r="F327" s="164">
        <f>+F200+F209+F215</f>
        <v>0</v>
      </c>
      <c r="I327" s="201"/>
    </row>
    <row r="328" spans="1:9" x14ac:dyDescent="0.3">
      <c r="A328" s="149"/>
      <c r="B328" s="149"/>
      <c r="C328" s="65" t="s">
        <v>760</v>
      </c>
      <c r="D328" s="190">
        <f>SUM(D324:D327)</f>
        <v>3807</v>
      </c>
      <c r="E328" s="190"/>
      <c r="F328" s="190">
        <f>SUM(F324:F327)</f>
        <v>0</v>
      </c>
    </row>
    <row r="329" spans="1:9" x14ac:dyDescent="0.3">
      <c r="C329" s="333" t="s">
        <v>50</v>
      </c>
      <c r="D329" s="219">
        <f>+D330+D331+D332</f>
        <v>3916</v>
      </c>
      <c r="E329" s="219"/>
      <c r="F329" s="219">
        <f>+F330+F331+F332</f>
        <v>0</v>
      </c>
    </row>
    <row r="330" spans="1:9" x14ac:dyDescent="0.3">
      <c r="C330" s="68" t="s">
        <v>51</v>
      </c>
      <c r="D330" s="164">
        <f>+D222</f>
        <v>1466</v>
      </c>
      <c r="F330" s="164">
        <f>+F222</f>
        <v>0</v>
      </c>
    </row>
    <row r="331" spans="1:9" x14ac:dyDescent="0.3">
      <c r="C331" s="68" t="s">
        <v>52</v>
      </c>
      <c r="D331" s="164">
        <f>+D296</f>
        <v>1100</v>
      </c>
      <c r="F331" s="164">
        <f>+F296</f>
        <v>0</v>
      </c>
    </row>
    <row r="332" spans="1:9" x14ac:dyDescent="0.3">
      <c r="C332" s="68" t="s">
        <v>1455</v>
      </c>
      <c r="D332" s="164">
        <f>+D298</f>
        <v>1350</v>
      </c>
      <c r="F332" s="164">
        <f>+F298</f>
        <v>0</v>
      </c>
    </row>
    <row r="334" spans="1:9" x14ac:dyDescent="0.25">
      <c r="A334" s="149"/>
      <c r="B334" s="149"/>
      <c r="C334" s="335" t="s">
        <v>756</v>
      </c>
      <c r="D334" s="207">
        <f>+D328+D330+D331</f>
        <v>6373</v>
      </c>
      <c r="E334" s="207"/>
      <c r="F334" s="207">
        <f>+F328+F330+F331</f>
        <v>0</v>
      </c>
      <c r="I334" s="205"/>
    </row>
    <row r="335" spans="1:9" x14ac:dyDescent="0.25">
      <c r="A335" s="191"/>
      <c r="B335" s="191"/>
      <c r="C335" s="216" t="s">
        <v>757</v>
      </c>
      <c r="D335" s="190">
        <f>+D328+D329</f>
        <v>7723</v>
      </c>
      <c r="E335" s="190"/>
      <c r="F335" s="190">
        <f>+F328+F329</f>
        <v>0</v>
      </c>
    </row>
    <row r="337" spans="2:3" ht="49.5" x14ac:dyDescent="0.25">
      <c r="B337" s="86" t="s">
        <v>1811</v>
      </c>
      <c r="C337" s="380" t="s">
        <v>1812</v>
      </c>
    </row>
    <row r="339" spans="2:3" x14ac:dyDescent="0.25">
      <c r="C339" s="86" t="s">
        <v>1838</v>
      </c>
    </row>
    <row r="340" spans="2:3" x14ac:dyDescent="0.25">
      <c r="C340" s="86" t="s">
        <v>1839</v>
      </c>
    </row>
  </sheetData>
  <sheetProtection algorithmName="SHA-512" hashValue="8Kv7U1QwcJCjZyJM8TIv+i4mTGk0y8KcTAAmUsrI2R2s0KoRu02Wg6wt9tHUofDJRs+pfksJE0/NTpaxYUIJEw==" saltValue="Jr7s8uuC0M4XeMsdM5Knmg==" spinCount="100000" sheet="1" objects="1" scenarios="1" insertRows="0"/>
  <phoneticPr fontId="52" type="noConversion"/>
  <pageMargins left="0.25" right="0.25" top="0.75" bottom="0.75" header="0.3" footer="0.3"/>
  <pageSetup paperSize="9" scale="44" fitToHeight="0" orientation="portrait" r:id="rId1"/>
  <headerFooter>
    <oddFooter>&amp;C&amp;"Arial Narrow,Navadno"&amp;8&amp;A&amp;R&amp;"Arial Narrow,Navadno"&amp;8stran&amp;P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URBANIZEM +IVP</vt:lpstr>
      <vt:lpstr>POVRŠINE PO SKLOPIH Z1 Z2</vt:lpstr>
      <vt:lpstr>I. IMI - Imunologija</vt:lpstr>
      <vt:lpstr>II. DM III. KMRC IV. MŠS</vt:lpstr>
      <vt:lpstr>V. IZM</vt:lpstr>
      <vt:lpstr>VI. IP - Patologija</vt:lpstr>
      <vt:lpstr>LEGENDA BARVE</vt:lpstr>
    </vt:vector>
  </TitlesOfParts>
  <Company>Inštitut za patologijo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KOSI</dc:creator>
  <cp:lastModifiedBy>Simona KOSI</cp:lastModifiedBy>
  <cp:lastPrinted>2023-06-02T09:11:57Z</cp:lastPrinted>
  <dcterms:created xsi:type="dcterms:W3CDTF">2022-11-29T06:50:29Z</dcterms:created>
  <dcterms:modified xsi:type="dcterms:W3CDTF">2024-03-20T08:50:57Z</dcterms:modified>
</cp:coreProperties>
</file>